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blahnik\Documents\"/>
    </mc:Choice>
  </mc:AlternateContent>
  <xr:revisionPtr revIDLastSave="0" documentId="8_{1D2CEE77-80E6-40C3-BF76-B0B747BA4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ecná část" sheetId="3" r:id="rId1"/>
    <sheet name="Srážkové vody" sheetId="1" r:id="rId2"/>
    <sheet name="Šedé vody" sheetId="2" r:id="rId3"/>
    <sheet name="Finanční čá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F67" i="2"/>
  <c r="F69" i="2"/>
  <c r="F23" i="2"/>
  <c r="F22" i="2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6" i="4"/>
  <c r="Q5" i="4"/>
  <c r="A14" i="4"/>
  <c r="A13" i="4"/>
  <c r="L6" i="4"/>
  <c r="M7" i="4"/>
  <c r="M8" i="4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6" i="4"/>
  <c r="P5" i="4"/>
  <c r="N6" i="4" l="1"/>
  <c r="L7" i="4"/>
  <c r="P6" i="4"/>
  <c r="Q6" i="4" s="1"/>
  <c r="F66" i="1"/>
  <c r="F62" i="1"/>
  <c r="F60" i="1"/>
  <c r="F57" i="1"/>
  <c r="F55" i="1"/>
  <c r="F54" i="1"/>
  <c r="F52" i="1"/>
  <c r="F51" i="1"/>
  <c r="F48" i="1"/>
  <c r="F46" i="1"/>
  <c r="F43" i="1"/>
  <c r="F41" i="1"/>
  <c r="F34" i="1"/>
  <c r="F30" i="1"/>
  <c r="F27" i="1"/>
  <c r="F23" i="1"/>
  <c r="F20" i="1"/>
  <c r="F77" i="1"/>
  <c r="F74" i="1"/>
  <c r="F72" i="1"/>
  <c r="F68" i="1"/>
  <c r="F65" i="1"/>
  <c r="F39" i="1"/>
  <c r="F38" i="1"/>
  <c r="F37" i="1"/>
  <c r="F33" i="1"/>
  <c r="F25" i="1"/>
  <c r="F22" i="1"/>
  <c r="F18" i="1"/>
  <c r="F17" i="1"/>
  <c r="F16" i="1"/>
  <c r="F15" i="1"/>
  <c r="F14" i="1"/>
  <c r="F13" i="1"/>
  <c r="F11" i="1"/>
  <c r="D20" i="3"/>
  <c r="F28" i="3"/>
  <c r="B29" i="3" s="1"/>
  <c r="F24" i="3"/>
  <c r="F23" i="3"/>
  <c r="F22" i="3"/>
  <c r="F7" i="3"/>
  <c r="B23" i="3" s="1"/>
  <c r="H23" i="3" s="1"/>
  <c r="H28" i="3"/>
  <c r="D19" i="3"/>
  <c r="F19" i="3" s="1"/>
  <c r="D18" i="3"/>
  <c r="F18" i="3" s="1"/>
  <c r="D16" i="3"/>
  <c r="F16" i="3" s="1"/>
  <c r="D12" i="3"/>
  <c r="F12" i="3" s="1"/>
  <c r="D10" i="3"/>
  <c r="F10" i="3" s="1"/>
  <c r="D14" i="3"/>
  <c r="D13" i="3"/>
  <c r="F13" i="3" s="1"/>
  <c r="F82" i="2"/>
  <c r="F63" i="2"/>
  <c r="F73" i="2"/>
  <c r="F65" i="2"/>
  <c r="F60" i="2"/>
  <c r="F58" i="2"/>
  <c r="F55" i="2"/>
  <c r="F53" i="2"/>
  <c r="F52" i="2"/>
  <c r="F50" i="2"/>
  <c r="F49" i="2"/>
  <c r="F46" i="2"/>
  <c r="F44" i="2"/>
  <c r="F41" i="2"/>
  <c r="F39" i="2"/>
  <c r="F37" i="2"/>
  <c r="F35" i="2"/>
  <c r="F32" i="2"/>
  <c r="F30" i="2"/>
  <c r="F26" i="2"/>
  <c r="F21" i="2"/>
  <c r="F19" i="2"/>
  <c r="F16" i="2"/>
  <c r="F81" i="2"/>
  <c r="F79" i="2"/>
  <c r="F77" i="2"/>
  <c r="F72" i="2"/>
  <c r="F64" i="2"/>
  <c r="F34" i="2"/>
  <c r="F29" i="2"/>
  <c r="F18" i="2"/>
  <c r="F15" i="2"/>
  <c r="F14" i="2"/>
  <c r="F12" i="2"/>
  <c r="F8" i="2"/>
  <c r="D7" i="1"/>
  <c r="F7" i="1" s="1"/>
  <c r="N7" i="4" l="1"/>
  <c r="P7" i="4" s="1"/>
  <c r="L8" i="4"/>
  <c r="Q7" i="4"/>
  <c r="B13" i="3"/>
  <c r="B22" i="3"/>
  <c r="B25" i="3" s="1"/>
  <c r="H25" i="3" s="1"/>
  <c r="B16" i="3"/>
  <c r="H16" i="3" s="1"/>
  <c r="B24" i="3"/>
  <c r="H24" i="3" s="1"/>
  <c r="B19" i="3"/>
  <c r="B20" i="3" s="1"/>
  <c r="H20" i="3" s="1"/>
  <c r="H29" i="3"/>
  <c r="H7" i="3"/>
  <c r="H62" i="2"/>
  <c r="H57" i="2"/>
  <c r="H48" i="2"/>
  <c r="H43" i="2"/>
  <c r="H33" i="2"/>
  <c r="H28" i="2"/>
  <c r="H25" i="2"/>
  <c r="H8" i="2"/>
  <c r="L9" i="4" l="1"/>
  <c r="N8" i="4"/>
  <c r="P8" i="4" s="1"/>
  <c r="Q8" i="4" s="1"/>
  <c r="H22" i="3"/>
  <c r="B17" i="3"/>
  <c r="H17" i="3" s="1"/>
  <c r="H19" i="3"/>
  <c r="B18" i="3"/>
  <c r="H18" i="3" s="1"/>
  <c r="B39" i="2"/>
  <c r="H39" i="2" s="1"/>
  <c r="B64" i="2"/>
  <c r="B63" i="2"/>
  <c r="H63" i="2" s="1"/>
  <c r="B72" i="2"/>
  <c r="B67" i="2"/>
  <c r="B35" i="2"/>
  <c r="B36" i="2" s="1"/>
  <c r="H36" i="2" s="1"/>
  <c r="B26" i="2"/>
  <c r="H26" i="2" s="1"/>
  <c r="B14" i="2"/>
  <c r="B23" i="2" s="1"/>
  <c r="B24" i="2" s="1"/>
  <c r="B18" i="2"/>
  <c r="B60" i="2"/>
  <c r="B82" i="2"/>
  <c r="H82" i="2" s="1"/>
  <c r="B58" i="2"/>
  <c r="B29" i="2"/>
  <c r="B32" i="2" s="1"/>
  <c r="H32" i="2" s="1"/>
  <c r="B15" i="2"/>
  <c r="B16" i="2" s="1"/>
  <c r="B17" i="2" s="1"/>
  <c r="B44" i="2"/>
  <c r="B47" i="2" s="1"/>
  <c r="H47" i="2" s="1"/>
  <c r="B49" i="2"/>
  <c r="B52" i="2" s="1"/>
  <c r="B79" i="2"/>
  <c r="B77" i="2"/>
  <c r="B12" i="2"/>
  <c r="B81" i="2"/>
  <c r="H81" i="2" s="1"/>
  <c r="B42" i="2"/>
  <c r="H42" i="2" s="1"/>
  <c r="B34" i="2"/>
  <c r="B37" i="2" s="1"/>
  <c r="B38" i="2" s="1"/>
  <c r="L10" i="4" l="1"/>
  <c r="N9" i="4"/>
  <c r="P9" i="4" s="1"/>
  <c r="Q9" i="4"/>
  <c r="H58" i="2"/>
  <c r="B69" i="2"/>
  <c r="H60" i="2"/>
  <c r="H23" i="2"/>
  <c r="H35" i="2"/>
  <c r="H72" i="2"/>
  <c r="B73" i="2"/>
  <c r="H73" i="2" s="1"/>
  <c r="B74" i="2"/>
  <c r="H74" i="2" s="1"/>
  <c r="B50" i="2"/>
  <c r="H50" i="2" s="1"/>
  <c r="B19" i="2"/>
  <c r="H18" i="2"/>
  <c r="B22" i="2"/>
  <c r="H22" i="2" s="1"/>
  <c r="B21" i="2"/>
  <c r="H21" i="2" s="1"/>
  <c r="B61" i="2"/>
  <c r="H61" i="2" s="1"/>
  <c r="H12" i="2"/>
  <c r="B40" i="2"/>
  <c r="H40" i="2" s="1"/>
  <c r="B51" i="2"/>
  <c r="H51" i="2" s="1"/>
  <c r="B14" i="3"/>
  <c r="H14" i="3" s="1"/>
  <c r="H13" i="3"/>
  <c r="B78" i="2"/>
  <c r="H78" i="2" s="1"/>
  <c r="H77" i="2"/>
  <c r="B30" i="2"/>
  <c r="H29" i="2"/>
  <c r="H14" i="2"/>
  <c r="B68" i="2"/>
  <c r="H68" i="2" s="1"/>
  <c r="H67" i="2"/>
  <c r="H52" i="2"/>
  <c r="B53" i="2"/>
  <c r="H53" i="2" s="1"/>
  <c r="B65" i="2"/>
  <c r="H65" i="2" s="1"/>
  <c r="B66" i="2"/>
  <c r="H66" i="2" s="1"/>
  <c r="H64" i="2"/>
  <c r="B80" i="2"/>
  <c r="H80" i="2" s="1"/>
  <c r="H79" i="2"/>
  <c r="B59" i="2"/>
  <c r="H59" i="2" s="1"/>
  <c r="H15" i="2"/>
  <c r="B41" i="2"/>
  <c r="H41" i="2" s="1"/>
  <c r="H34" i="2"/>
  <c r="B54" i="2"/>
  <c r="H54" i="2" s="1"/>
  <c r="H49" i="2"/>
  <c r="B55" i="2"/>
  <c r="B46" i="2"/>
  <c r="H46" i="2" s="1"/>
  <c r="B45" i="2"/>
  <c r="H45" i="2" s="1"/>
  <c r="H44" i="2"/>
  <c r="B83" i="2"/>
  <c r="H83" i="2" s="1"/>
  <c r="B27" i="2"/>
  <c r="H27" i="2" s="1"/>
  <c r="H26" i="1"/>
  <c r="H29" i="1"/>
  <c r="H32" i="1"/>
  <c r="H36" i="1"/>
  <c r="H45" i="1"/>
  <c r="H50" i="1"/>
  <c r="H59" i="1"/>
  <c r="H64" i="1"/>
  <c r="H7" i="1"/>
  <c r="B10" i="3"/>
  <c r="B12" i="3" s="1"/>
  <c r="H12" i="3" s="1"/>
  <c r="L11" i="4" l="1"/>
  <c r="N10" i="4"/>
  <c r="P10" i="4" s="1"/>
  <c r="Q10" i="4" s="1"/>
  <c r="B70" i="2"/>
  <c r="H70" i="2" s="1"/>
  <c r="H69" i="2"/>
  <c r="H24" i="2"/>
  <c r="B11" i="3"/>
  <c r="H11" i="3" s="1"/>
  <c r="H10" i="3"/>
  <c r="B20" i="2"/>
  <c r="H20" i="2" s="1"/>
  <c r="H19" i="2"/>
  <c r="H17" i="2"/>
  <c r="H16" i="2"/>
  <c r="H37" i="2"/>
  <c r="H38" i="2"/>
  <c r="H55" i="2"/>
  <c r="B56" i="2"/>
  <c r="H56" i="2" s="1"/>
  <c r="H30" i="2"/>
  <c r="B31" i="2"/>
  <c r="H31" i="2" s="1"/>
  <c r="B72" i="1"/>
  <c r="B74" i="1"/>
  <c r="B75" i="1" s="1"/>
  <c r="H75" i="1" s="1"/>
  <c r="B77" i="1"/>
  <c r="B78" i="1" s="1"/>
  <c r="B46" i="1"/>
  <c r="B76" i="1"/>
  <c r="B44" i="1"/>
  <c r="H44" i="1" s="1"/>
  <c r="B22" i="1"/>
  <c r="B23" i="1" s="1"/>
  <c r="B33" i="1"/>
  <c r="B34" i="1" s="1"/>
  <c r="B65" i="1"/>
  <c r="B67" i="1" s="1"/>
  <c r="B11" i="1"/>
  <c r="H11" i="1" s="1"/>
  <c r="B27" i="1"/>
  <c r="B28" i="1" s="1"/>
  <c r="H28" i="1" s="1"/>
  <c r="B60" i="1"/>
  <c r="B68" i="1"/>
  <c r="B69" i="1" s="1"/>
  <c r="B13" i="1"/>
  <c r="B14" i="1" s="1"/>
  <c r="B37" i="1"/>
  <c r="B51" i="1"/>
  <c r="B54" i="1" s="1"/>
  <c r="B62" i="1"/>
  <c r="B63" i="1" s="1"/>
  <c r="B30" i="1"/>
  <c r="B31" i="1" s="1"/>
  <c r="B38" i="1"/>
  <c r="L12" i="4" l="1"/>
  <c r="N11" i="4"/>
  <c r="P11" i="4" s="1"/>
  <c r="Q11" i="4" s="1"/>
  <c r="H74" i="1"/>
  <c r="H77" i="1"/>
  <c r="H78" i="1"/>
  <c r="B57" i="1"/>
  <c r="B58" i="1" s="1"/>
  <c r="H58" i="1" s="1"/>
  <c r="B25" i="1"/>
  <c r="H25" i="1" s="1"/>
  <c r="H72" i="1"/>
  <c r="H76" i="1"/>
  <c r="B73" i="1"/>
  <c r="H73" i="1" s="1"/>
  <c r="B53" i="1"/>
  <c r="H53" i="1" s="1"/>
  <c r="B56" i="1"/>
  <c r="H56" i="1" s="1"/>
  <c r="B52" i="1"/>
  <c r="H52" i="1" s="1"/>
  <c r="B55" i="1"/>
  <c r="H55" i="1" s="1"/>
  <c r="B20" i="1"/>
  <c r="H20" i="1" s="1"/>
  <c r="B21" i="1"/>
  <c r="H21" i="1" s="1"/>
  <c r="H51" i="1"/>
  <c r="H27" i="1"/>
  <c r="H13" i="1"/>
  <c r="B47" i="1"/>
  <c r="B49" i="1"/>
  <c r="B48" i="1"/>
  <c r="H54" i="1"/>
  <c r="B41" i="1"/>
  <c r="H38" i="1"/>
  <c r="B61" i="1"/>
  <c r="H61" i="1" s="1"/>
  <c r="H60" i="1"/>
  <c r="H63" i="1"/>
  <c r="H62" i="1"/>
  <c r="H67" i="1"/>
  <c r="H65" i="1"/>
  <c r="H31" i="1"/>
  <c r="H30" i="1"/>
  <c r="H14" i="1"/>
  <c r="B35" i="1"/>
  <c r="H33" i="1"/>
  <c r="B39" i="1"/>
  <c r="B40" i="1" s="1"/>
  <c r="H37" i="1"/>
  <c r="H69" i="1"/>
  <c r="H68" i="1"/>
  <c r="B24" i="1"/>
  <c r="H22" i="1"/>
  <c r="B66" i="1"/>
  <c r="H66" i="1" s="1"/>
  <c r="B15" i="1"/>
  <c r="H15" i="1" s="1"/>
  <c r="B18" i="1"/>
  <c r="B16" i="1"/>
  <c r="H16" i="1" s="1"/>
  <c r="B17" i="1"/>
  <c r="H17" i="1" s="1"/>
  <c r="L13" i="4" l="1"/>
  <c r="N12" i="4"/>
  <c r="P12" i="4" s="1"/>
  <c r="Q12" i="4" s="1"/>
  <c r="H57" i="1"/>
  <c r="H18" i="1"/>
  <c r="B19" i="1"/>
  <c r="H19" i="1" s="1"/>
  <c r="H39" i="1"/>
  <c r="H40" i="1"/>
  <c r="H34" i="1"/>
  <c r="H35" i="1"/>
  <c r="B43" i="1"/>
  <c r="H24" i="1"/>
  <c r="H23" i="1"/>
  <c r="L14" i="4" l="1"/>
  <c r="N13" i="4"/>
  <c r="P13" i="4" s="1"/>
  <c r="Q13" i="4" s="1"/>
  <c r="H41" i="1"/>
  <c r="B42" i="1"/>
  <c r="H42" i="1" s="1"/>
  <c r="H48" i="1"/>
  <c r="H47" i="1"/>
  <c r="H43" i="1"/>
  <c r="H46" i="1"/>
  <c r="H49" i="1"/>
  <c r="L15" i="4" l="1"/>
  <c r="N14" i="4"/>
  <c r="P14" i="4" s="1"/>
  <c r="Q14" i="4" s="1"/>
  <c r="L16" i="4" l="1"/>
  <c r="N15" i="4"/>
  <c r="P15" i="4" s="1"/>
  <c r="Q15" i="4" s="1"/>
  <c r="L17" i="4" l="1"/>
  <c r="N16" i="4"/>
  <c r="P16" i="4" s="1"/>
  <c r="Q16" i="4" s="1"/>
  <c r="L18" i="4" l="1"/>
  <c r="N17" i="4"/>
  <c r="P17" i="4" s="1"/>
  <c r="Q17" i="4" s="1"/>
  <c r="L19" i="4" l="1"/>
  <c r="N18" i="4"/>
  <c r="P18" i="4" s="1"/>
  <c r="Q18" i="4" s="1"/>
  <c r="L20" i="4" l="1"/>
  <c r="N19" i="4"/>
  <c r="P19" i="4" s="1"/>
  <c r="Q19" i="4" s="1"/>
  <c r="L21" i="4" l="1"/>
  <c r="N20" i="4"/>
  <c r="P20" i="4" s="1"/>
  <c r="Q20" i="4" s="1"/>
  <c r="L22" i="4" l="1"/>
  <c r="N21" i="4"/>
  <c r="P21" i="4" s="1"/>
  <c r="Q21" i="4" s="1"/>
  <c r="L23" i="4" l="1"/>
  <c r="N22" i="4"/>
  <c r="P22" i="4" s="1"/>
  <c r="Q22" i="4" s="1"/>
  <c r="L24" i="4" l="1"/>
  <c r="N23" i="4"/>
  <c r="P23" i="4" s="1"/>
  <c r="Q23" i="4" s="1"/>
  <c r="L25" i="4" l="1"/>
  <c r="N24" i="4"/>
  <c r="P24" i="4" s="1"/>
  <c r="Q24" i="4" s="1"/>
  <c r="L26" i="4" l="1"/>
  <c r="N25" i="4"/>
  <c r="P25" i="4" s="1"/>
  <c r="Q25" i="4" s="1"/>
  <c r="L27" i="4" l="1"/>
  <c r="N26" i="4"/>
  <c r="P26" i="4" s="1"/>
  <c r="Q26" i="4" s="1"/>
  <c r="L28" i="4" l="1"/>
  <c r="N27" i="4"/>
  <c r="P27" i="4" s="1"/>
  <c r="Q27" i="4" s="1"/>
  <c r="L29" i="4" l="1"/>
  <c r="N28" i="4"/>
  <c r="P28" i="4" s="1"/>
  <c r="Q28" i="4" s="1"/>
  <c r="L30" i="4" l="1"/>
  <c r="N29" i="4"/>
  <c r="P29" i="4" s="1"/>
  <c r="Q29" i="4" s="1"/>
  <c r="L31" i="4" l="1"/>
  <c r="N30" i="4"/>
  <c r="P30" i="4" s="1"/>
  <c r="Q30" i="4" s="1"/>
  <c r="L32" i="4" l="1"/>
  <c r="N31" i="4"/>
  <c r="P31" i="4" s="1"/>
  <c r="Q31" i="4" s="1"/>
  <c r="L33" i="4" l="1"/>
  <c r="N32" i="4"/>
  <c r="P32" i="4" s="1"/>
  <c r="Q32" i="4" s="1"/>
  <c r="L34" i="4" l="1"/>
  <c r="N33" i="4"/>
  <c r="P33" i="4" s="1"/>
  <c r="Q33" i="4" s="1"/>
  <c r="L35" i="4" l="1"/>
  <c r="N34" i="4"/>
  <c r="P34" i="4" s="1"/>
  <c r="Q34" i="4" s="1"/>
  <c r="L36" i="4" l="1"/>
  <c r="N35" i="4"/>
  <c r="P35" i="4" s="1"/>
  <c r="Q35" i="4" s="1"/>
  <c r="L37" i="4" l="1"/>
  <c r="N36" i="4"/>
  <c r="P36" i="4" s="1"/>
  <c r="Q36" i="4" s="1"/>
  <c r="L38" i="4" l="1"/>
  <c r="N37" i="4"/>
  <c r="P37" i="4" s="1"/>
  <c r="Q37" i="4" s="1"/>
  <c r="L39" i="4" l="1"/>
  <c r="N38" i="4"/>
  <c r="P38" i="4" s="1"/>
  <c r="Q38" i="4" s="1"/>
  <c r="L40" i="4" l="1"/>
  <c r="N39" i="4"/>
  <c r="P39" i="4" s="1"/>
  <c r="Q39" i="4" s="1"/>
  <c r="L41" i="4" l="1"/>
  <c r="N40" i="4"/>
  <c r="P40" i="4" s="1"/>
  <c r="Q40" i="4" s="1"/>
  <c r="L42" i="4" l="1"/>
  <c r="N41" i="4"/>
  <c r="P41" i="4" s="1"/>
  <c r="Q41" i="4" s="1"/>
  <c r="L43" i="4" l="1"/>
  <c r="N42" i="4"/>
  <c r="P42" i="4" s="1"/>
  <c r="Q42" i="4" s="1"/>
  <c r="L44" i="4" l="1"/>
  <c r="N43" i="4"/>
  <c r="P43" i="4" s="1"/>
  <c r="Q43" i="4" s="1"/>
  <c r="L45" i="4" l="1"/>
  <c r="N44" i="4"/>
  <c r="P44" i="4" s="1"/>
  <c r="Q44" i="4" s="1"/>
  <c r="L46" i="4" l="1"/>
  <c r="N45" i="4"/>
  <c r="P45" i="4" s="1"/>
  <c r="Q45" i="4" s="1"/>
  <c r="L47" i="4" l="1"/>
  <c r="N46" i="4"/>
  <c r="P46" i="4" s="1"/>
  <c r="Q46" i="4" s="1"/>
  <c r="L48" i="4" l="1"/>
  <c r="N47" i="4"/>
  <c r="P47" i="4" s="1"/>
  <c r="Q47" i="4" s="1"/>
  <c r="L49" i="4" l="1"/>
  <c r="N48" i="4"/>
  <c r="P48" i="4" s="1"/>
  <c r="Q48" i="4" s="1"/>
  <c r="L50" i="4" l="1"/>
  <c r="N49" i="4"/>
  <c r="P49" i="4" s="1"/>
  <c r="Q49" i="4" s="1"/>
  <c r="L51" i="4" l="1"/>
  <c r="N50" i="4"/>
  <c r="P50" i="4" s="1"/>
  <c r="Q50" i="4" s="1"/>
  <c r="L52" i="4" l="1"/>
  <c r="N51" i="4"/>
  <c r="P51" i="4" s="1"/>
  <c r="Q51" i="4" s="1"/>
  <c r="L53" i="4" l="1"/>
  <c r="N52" i="4"/>
  <c r="P52" i="4" s="1"/>
  <c r="Q52" i="4" s="1"/>
  <c r="L54" i="4" l="1"/>
  <c r="N53" i="4"/>
  <c r="P53" i="4" s="1"/>
  <c r="Q53" i="4" s="1"/>
  <c r="L55" i="4" l="1"/>
  <c r="N54" i="4"/>
  <c r="P54" i="4" s="1"/>
  <c r="Q54" i="4" s="1"/>
  <c r="L56" i="4" l="1"/>
  <c r="N55" i="4"/>
  <c r="P55" i="4" s="1"/>
  <c r="Q55" i="4" s="1"/>
  <c r="L57" i="4" l="1"/>
  <c r="N56" i="4"/>
  <c r="P56" i="4" s="1"/>
  <c r="Q56" i="4" s="1"/>
  <c r="L58" i="4" l="1"/>
  <c r="N57" i="4"/>
  <c r="P57" i="4" s="1"/>
  <c r="Q57" i="4" s="1"/>
  <c r="L59" i="4" l="1"/>
  <c r="N58" i="4"/>
  <c r="P58" i="4" s="1"/>
  <c r="Q58" i="4" s="1"/>
  <c r="L60" i="4" l="1"/>
  <c r="N59" i="4"/>
  <c r="P59" i="4" s="1"/>
  <c r="Q59" i="4" s="1"/>
  <c r="L61" i="4" l="1"/>
  <c r="N60" i="4"/>
  <c r="P60" i="4" s="1"/>
  <c r="Q60" i="4" s="1"/>
  <c r="L62" i="4" l="1"/>
  <c r="N61" i="4"/>
  <c r="P61" i="4" s="1"/>
  <c r="Q61" i="4" s="1"/>
  <c r="L63" i="4" l="1"/>
  <c r="N62" i="4"/>
  <c r="P62" i="4" s="1"/>
  <c r="Q62" i="4" s="1"/>
  <c r="L64" i="4" l="1"/>
  <c r="N63" i="4"/>
  <c r="P63" i="4" s="1"/>
  <c r="Q63" i="4" s="1"/>
  <c r="L65" i="4" l="1"/>
  <c r="N64" i="4"/>
  <c r="P64" i="4" s="1"/>
  <c r="Q64" i="4" s="1"/>
  <c r="L66" i="4" l="1"/>
  <c r="N65" i="4"/>
  <c r="P65" i="4" s="1"/>
  <c r="Q65" i="4" s="1"/>
  <c r="L67" i="4" l="1"/>
  <c r="N66" i="4"/>
  <c r="P66" i="4" s="1"/>
  <c r="Q66" i="4" s="1"/>
  <c r="L68" i="4" l="1"/>
  <c r="N67" i="4"/>
  <c r="P67" i="4" s="1"/>
  <c r="Q67" i="4" s="1"/>
  <c r="L69" i="4" l="1"/>
  <c r="N68" i="4"/>
  <c r="P68" i="4" s="1"/>
  <c r="Q68" i="4" s="1"/>
  <c r="L70" i="4" l="1"/>
  <c r="N69" i="4"/>
  <c r="P69" i="4" s="1"/>
  <c r="Q69" i="4" s="1"/>
  <c r="L71" i="4" l="1"/>
  <c r="N70" i="4"/>
  <c r="P70" i="4" s="1"/>
  <c r="Q70" i="4" s="1"/>
  <c r="L72" i="4" l="1"/>
  <c r="N71" i="4"/>
  <c r="P71" i="4" s="1"/>
  <c r="Q71" i="4" s="1"/>
  <c r="L73" i="4" l="1"/>
  <c r="N72" i="4"/>
  <c r="P72" i="4" s="1"/>
  <c r="Q72" i="4" s="1"/>
  <c r="L74" i="4" l="1"/>
  <c r="N73" i="4"/>
  <c r="P73" i="4" s="1"/>
  <c r="Q73" i="4" s="1"/>
  <c r="L75" i="4" l="1"/>
  <c r="N74" i="4"/>
  <c r="P74" i="4" s="1"/>
  <c r="Q74" i="4" s="1"/>
  <c r="L76" i="4" l="1"/>
  <c r="N75" i="4"/>
  <c r="P75" i="4" s="1"/>
  <c r="Q75" i="4" s="1"/>
  <c r="L77" i="4" l="1"/>
  <c r="N76" i="4"/>
  <c r="P76" i="4" s="1"/>
  <c r="Q76" i="4" s="1"/>
  <c r="L78" i="4" l="1"/>
  <c r="N77" i="4"/>
  <c r="P77" i="4" s="1"/>
  <c r="Q77" i="4" s="1"/>
  <c r="L79" i="4" l="1"/>
  <c r="N78" i="4"/>
  <c r="P78" i="4" s="1"/>
  <c r="Q78" i="4" s="1"/>
  <c r="L80" i="4" l="1"/>
  <c r="N79" i="4"/>
  <c r="P79" i="4" s="1"/>
  <c r="Q79" i="4" s="1"/>
  <c r="L81" i="4" l="1"/>
  <c r="N80" i="4"/>
  <c r="P80" i="4" s="1"/>
  <c r="Q80" i="4" s="1"/>
  <c r="L82" i="4" l="1"/>
  <c r="N81" i="4"/>
  <c r="P81" i="4" s="1"/>
  <c r="Q81" i="4" s="1"/>
  <c r="L83" i="4" l="1"/>
  <c r="N82" i="4"/>
  <c r="P82" i="4" s="1"/>
  <c r="Q82" i="4" s="1"/>
  <c r="L84" i="4" l="1"/>
  <c r="N83" i="4"/>
  <c r="P83" i="4" s="1"/>
  <c r="Q83" i="4" s="1"/>
  <c r="L85" i="4" l="1"/>
  <c r="N84" i="4"/>
  <c r="P84" i="4" s="1"/>
  <c r="Q84" i="4" s="1"/>
  <c r="L86" i="4" l="1"/>
  <c r="N85" i="4"/>
  <c r="P85" i="4" s="1"/>
  <c r="Q85" i="4" s="1"/>
  <c r="L87" i="4" l="1"/>
  <c r="N86" i="4"/>
  <c r="P86" i="4" s="1"/>
  <c r="Q86" i="4" s="1"/>
  <c r="L88" i="4" l="1"/>
  <c r="N87" i="4"/>
  <c r="P87" i="4" s="1"/>
  <c r="Q87" i="4" s="1"/>
  <c r="L89" i="4" l="1"/>
  <c r="N88" i="4"/>
  <c r="P88" i="4" s="1"/>
  <c r="Q88" i="4" s="1"/>
  <c r="L90" i="4" l="1"/>
  <c r="N89" i="4"/>
  <c r="P89" i="4" s="1"/>
  <c r="Q89" i="4" s="1"/>
  <c r="L91" i="4" l="1"/>
  <c r="N90" i="4"/>
  <c r="P90" i="4" s="1"/>
  <c r="Q90" i="4" s="1"/>
  <c r="L92" i="4" l="1"/>
  <c r="N91" i="4"/>
  <c r="P91" i="4" s="1"/>
  <c r="Q91" i="4" s="1"/>
  <c r="L93" i="4" l="1"/>
  <c r="N92" i="4"/>
  <c r="P92" i="4" s="1"/>
  <c r="Q92" i="4" s="1"/>
  <c r="L94" i="4" l="1"/>
  <c r="N93" i="4"/>
  <c r="P93" i="4" s="1"/>
  <c r="Q93" i="4" s="1"/>
  <c r="L95" i="4" l="1"/>
  <c r="N94" i="4"/>
  <c r="P94" i="4" s="1"/>
  <c r="Q94" i="4" s="1"/>
  <c r="L96" i="4" l="1"/>
  <c r="N95" i="4"/>
  <c r="P95" i="4" s="1"/>
  <c r="Q95" i="4" s="1"/>
  <c r="L97" i="4" l="1"/>
  <c r="N96" i="4"/>
  <c r="P96" i="4" s="1"/>
  <c r="Q96" i="4" s="1"/>
  <c r="L98" i="4" l="1"/>
  <c r="N97" i="4"/>
  <c r="P97" i="4" s="1"/>
  <c r="Q97" i="4" s="1"/>
  <c r="L99" i="4" l="1"/>
  <c r="N98" i="4"/>
  <c r="P98" i="4" s="1"/>
  <c r="Q98" i="4" s="1"/>
  <c r="L100" i="4" l="1"/>
  <c r="N99" i="4"/>
  <c r="P99" i="4" s="1"/>
  <c r="Q99" i="4" s="1"/>
  <c r="L101" i="4" l="1"/>
  <c r="N100" i="4"/>
  <c r="P100" i="4" s="1"/>
  <c r="Q100" i="4" s="1"/>
  <c r="L102" i="4" l="1"/>
  <c r="N101" i="4"/>
  <c r="P101" i="4" s="1"/>
  <c r="Q101" i="4" s="1"/>
  <c r="L103" i="4" l="1"/>
  <c r="N102" i="4"/>
  <c r="P102" i="4" s="1"/>
  <c r="Q102" i="4" s="1"/>
  <c r="L104" i="4" l="1"/>
  <c r="N103" i="4"/>
  <c r="P103" i="4" s="1"/>
  <c r="Q103" i="4" s="1"/>
  <c r="L105" i="4" l="1"/>
  <c r="N104" i="4"/>
  <c r="P104" i="4" s="1"/>
  <c r="Q104" i="4" s="1"/>
  <c r="L106" i="4" l="1"/>
  <c r="N105" i="4"/>
  <c r="P105" i="4" s="1"/>
  <c r="Q105" i="4" s="1"/>
  <c r="L107" i="4" l="1"/>
  <c r="N106" i="4"/>
  <c r="P106" i="4" s="1"/>
  <c r="Q106" i="4" s="1"/>
  <c r="L108" i="4" l="1"/>
  <c r="N107" i="4"/>
  <c r="P107" i="4" s="1"/>
  <c r="Q107" i="4" s="1"/>
  <c r="L109" i="4" l="1"/>
  <c r="N108" i="4"/>
  <c r="P108" i="4" s="1"/>
  <c r="Q108" i="4" s="1"/>
  <c r="L110" i="4" l="1"/>
  <c r="N109" i="4"/>
  <c r="P109" i="4" s="1"/>
  <c r="Q109" i="4" s="1"/>
  <c r="L111" i="4" l="1"/>
  <c r="N110" i="4"/>
  <c r="P110" i="4" s="1"/>
  <c r="Q110" i="4" s="1"/>
  <c r="L112" i="4" l="1"/>
  <c r="N111" i="4"/>
  <c r="P111" i="4" s="1"/>
  <c r="Q111" i="4" s="1"/>
  <c r="L113" i="4" l="1"/>
  <c r="N112" i="4"/>
  <c r="P112" i="4" s="1"/>
  <c r="Q112" i="4" s="1"/>
  <c r="L114" i="4" l="1"/>
  <c r="N113" i="4"/>
  <c r="P113" i="4" s="1"/>
  <c r="Q113" i="4" s="1"/>
  <c r="L115" i="4" l="1"/>
  <c r="N114" i="4"/>
  <c r="P114" i="4" s="1"/>
  <c r="Q114" i="4" s="1"/>
  <c r="L116" i="4" l="1"/>
  <c r="N115" i="4"/>
  <c r="P115" i="4" s="1"/>
  <c r="Q115" i="4" s="1"/>
  <c r="L117" i="4" l="1"/>
  <c r="N116" i="4"/>
  <c r="P116" i="4" s="1"/>
  <c r="Q116" i="4" s="1"/>
  <c r="L118" i="4" l="1"/>
  <c r="N117" i="4"/>
  <c r="P117" i="4" s="1"/>
  <c r="Q117" i="4" s="1"/>
  <c r="L119" i="4" l="1"/>
  <c r="N118" i="4"/>
  <c r="P118" i="4" s="1"/>
  <c r="Q118" i="4" s="1"/>
  <c r="L120" i="4" l="1"/>
  <c r="N119" i="4"/>
  <c r="P119" i="4" s="1"/>
  <c r="Q119" i="4" s="1"/>
  <c r="L121" i="4" l="1"/>
  <c r="N120" i="4"/>
  <c r="P120" i="4" s="1"/>
  <c r="Q120" i="4" s="1"/>
  <c r="L122" i="4" l="1"/>
  <c r="N121" i="4"/>
  <c r="P121" i="4" s="1"/>
  <c r="Q121" i="4" s="1"/>
  <c r="L123" i="4" l="1"/>
  <c r="N122" i="4"/>
  <c r="P122" i="4" s="1"/>
  <c r="Q122" i="4" s="1"/>
  <c r="L124" i="4" l="1"/>
  <c r="N123" i="4"/>
  <c r="P123" i="4" s="1"/>
  <c r="Q123" i="4" s="1"/>
  <c r="L125" i="4" l="1"/>
  <c r="N124" i="4"/>
  <c r="P124" i="4" s="1"/>
  <c r="Q124" i="4" s="1"/>
  <c r="L126" i="4" l="1"/>
  <c r="N125" i="4"/>
  <c r="P125" i="4" s="1"/>
  <c r="Q125" i="4" s="1"/>
  <c r="L127" i="4" l="1"/>
  <c r="N126" i="4"/>
  <c r="P126" i="4" s="1"/>
  <c r="Q126" i="4" s="1"/>
  <c r="L128" i="4" l="1"/>
  <c r="N127" i="4"/>
  <c r="P127" i="4" s="1"/>
  <c r="Q127" i="4" s="1"/>
  <c r="L129" i="4" l="1"/>
  <c r="N128" i="4"/>
  <c r="P128" i="4" s="1"/>
  <c r="Q128" i="4" s="1"/>
  <c r="L130" i="4" l="1"/>
  <c r="N129" i="4"/>
  <c r="P129" i="4" s="1"/>
  <c r="Q129" i="4" s="1"/>
  <c r="L131" i="4" l="1"/>
  <c r="N130" i="4"/>
  <c r="P130" i="4" s="1"/>
  <c r="Q130" i="4" s="1"/>
  <c r="L132" i="4" l="1"/>
  <c r="N131" i="4"/>
  <c r="P131" i="4" s="1"/>
  <c r="Q131" i="4" s="1"/>
  <c r="L133" i="4" l="1"/>
  <c r="N132" i="4"/>
  <c r="P132" i="4" s="1"/>
  <c r="Q132" i="4" s="1"/>
  <c r="L134" i="4" l="1"/>
  <c r="N133" i="4"/>
  <c r="P133" i="4" s="1"/>
  <c r="Q133" i="4" s="1"/>
  <c r="L135" i="4" l="1"/>
  <c r="N134" i="4"/>
  <c r="P134" i="4" s="1"/>
  <c r="Q134" i="4" s="1"/>
  <c r="L136" i="4" l="1"/>
  <c r="N135" i="4"/>
  <c r="P135" i="4" s="1"/>
  <c r="Q135" i="4" s="1"/>
  <c r="L137" i="4" l="1"/>
  <c r="N136" i="4"/>
  <c r="P136" i="4" s="1"/>
  <c r="Q136" i="4" s="1"/>
  <c r="L138" i="4" l="1"/>
  <c r="N137" i="4"/>
  <c r="P137" i="4" s="1"/>
  <c r="Q137" i="4" s="1"/>
  <c r="L139" i="4" l="1"/>
  <c r="N138" i="4"/>
  <c r="P138" i="4" s="1"/>
  <c r="Q138" i="4" s="1"/>
  <c r="L140" i="4" l="1"/>
  <c r="N139" i="4"/>
  <c r="P139" i="4" s="1"/>
  <c r="Q139" i="4" s="1"/>
  <c r="L141" i="4" l="1"/>
  <c r="N140" i="4"/>
  <c r="P140" i="4" s="1"/>
  <c r="Q140" i="4" s="1"/>
  <c r="L142" i="4" l="1"/>
  <c r="N141" i="4"/>
  <c r="P141" i="4" s="1"/>
  <c r="Q141" i="4" s="1"/>
  <c r="L143" i="4" l="1"/>
  <c r="N142" i="4"/>
  <c r="P142" i="4" s="1"/>
  <c r="Q142" i="4" s="1"/>
  <c r="L144" i="4" l="1"/>
  <c r="N143" i="4"/>
  <c r="P143" i="4" s="1"/>
  <c r="Q143" i="4" s="1"/>
  <c r="L145" i="4" l="1"/>
  <c r="N144" i="4"/>
  <c r="P144" i="4" s="1"/>
  <c r="Q144" i="4" s="1"/>
  <c r="L146" i="4" l="1"/>
  <c r="N145" i="4"/>
  <c r="P145" i="4" s="1"/>
  <c r="Q145" i="4" s="1"/>
  <c r="L147" i="4" l="1"/>
  <c r="N146" i="4"/>
  <c r="P146" i="4" s="1"/>
  <c r="Q146" i="4" s="1"/>
  <c r="L148" i="4" l="1"/>
  <c r="N147" i="4"/>
  <c r="P147" i="4" s="1"/>
  <c r="Q147" i="4" s="1"/>
  <c r="L149" i="4" l="1"/>
  <c r="N148" i="4"/>
  <c r="P148" i="4" s="1"/>
  <c r="Q148" i="4" s="1"/>
  <c r="L150" i="4" l="1"/>
  <c r="N149" i="4"/>
  <c r="P149" i="4" s="1"/>
  <c r="Q149" i="4" s="1"/>
  <c r="L151" i="4" l="1"/>
  <c r="N150" i="4"/>
  <c r="P150" i="4" s="1"/>
  <c r="Q150" i="4" s="1"/>
  <c r="L152" i="4" l="1"/>
  <c r="N151" i="4"/>
  <c r="P151" i="4" s="1"/>
  <c r="Q151" i="4" s="1"/>
  <c r="L153" i="4" l="1"/>
  <c r="N152" i="4"/>
  <c r="P152" i="4" s="1"/>
  <c r="Q152" i="4" s="1"/>
  <c r="L154" i="4" l="1"/>
  <c r="N153" i="4"/>
  <c r="P153" i="4" s="1"/>
  <c r="Q153" i="4" s="1"/>
  <c r="L155" i="4" l="1"/>
  <c r="N154" i="4"/>
  <c r="P154" i="4" s="1"/>
  <c r="Q154" i="4" s="1"/>
  <c r="L156" i="4" l="1"/>
  <c r="N155" i="4"/>
  <c r="P155" i="4" s="1"/>
  <c r="Q155" i="4" s="1"/>
  <c r="L157" i="4" l="1"/>
  <c r="N156" i="4"/>
  <c r="P156" i="4" s="1"/>
  <c r="Q156" i="4" s="1"/>
  <c r="L158" i="4" l="1"/>
  <c r="N157" i="4"/>
  <c r="P157" i="4" s="1"/>
  <c r="Q157" i="4" s="1"/>
  <c r="L159" i="4" l="1"/>
  <c r="N158" i="4"/>
  <c r="P158" i="4" s="1"/>
  <c r="Q158" i="4" s="1"/>
  <c r="L160" i="4" l="1"/>
  <c r="N159" i="4"/>
  <c r="P159" i="4" s="1"/>
  <c r="Q159" i="4" s="1"/>
  <c r="L161" i="4" l="1"/>
  <c r="N160" i="4"/>
  <c r="P160" i="4" s="1"/>
  <c r="Q160" i="4" s="1"/>
  <c r="L162" i="4" l="1"/>
  <c r="N161" i="4"/>
  <c r="P161" i="4" s="1"/>
  <c r="Q161" i="4" s="1"/>
  <c r="L163" i="4" l="1"/>
  <c r="N162" i="4"/>
  <c r="P162" i="4" s="1"/>
  <c r="Q162" i="4" s="1"/>
  <c r="L164" i="4" l="1"/>
  <c r="N163" i="4"/>
  <c r="P163" i="4" s="1"/>
  <c r="Q163" i="4" s="1"/>
  <c r="L165" i="4" l="1"/>
  <c r="N164" i="4"/>
  <c r="P164" i="4" s="1"/>
  <c r="Q164" i="4" s="1"/>
  <c r="L166" i="4" l="1"/>
  <c r="N165" i="4"/>
  <c r="P165" i="4" s="1"/>
  <c r="Q165" i="4" s="1"/>
  <c r="L167" i="4" l="1"/>
  <c r="N166" i="4"/>
  <c r="P166" i="4" s="1"/>
  <c r="Q166" i="4" s="1"/>
  <c r="L168" i="4" l="1"/>
  <c r="N167" i="4"/>
  <c r="P167" i="4" s="1"/>
  <c r="Q167" i="4" s="1"/>
  <c r="L169" i="4" l="1"/>
  <c r="N168" i="4"/>
  <c r="P168" i="4" s="1"/>
  <c r="Q168" i="4" s="1"/>
  <c r="L170" i="4" l="1"/>
  <c r="N169" i="4"/>
  <c r="P169" i="4" s="1"/>
  <c r="Q169" i="4" s="1"/>
  <c r="L171" i="4" l="1"/>
  <c r="N170" i="4"/>
  <c r="P170" i="4" s="1"/>
  <c r="Q170" i="4" s="1"/>
  <c r="L172" i="4" l="1"/>
  <c r="N171" i="4"/>
  <c r="P171" i="4" s="1"/>
  <c r="Q171" i="4" s="1"/>
  <c r="L173" i="4" l="1"/>
  <c r="N172" i="4"/>
  <c r="P172" i="4" s="1"/>
  <c r="Q172" i="4" s="1"/>
  <c r="L174" i="4" l="1"/>
  <c r="N173" i="4"/>
  <c r="P173" i="4" s="1"/>
  <c r="Q173" i="4" s="1"/>
  <c r="L175" i="4" l="1"/>
  <c r="N174" i="4"/>
  <c r="P174" i="4" s="1"/>
  <c r="Q174" i="4" s="1"/>
  <c r="L176" i="4" l="1"/>
  <c r="N175" i="4"/>
  <c r="P175" i="4" s="1"/>
  <c r="Q175" i="4" s="1"/>
  <c r="L177" i="4" l="1"/>
  <c r="N176" i="4"/>
  <c r="P176" i="4" s="1"/>
  <c r="Q176" i="4" s="1"/>
  <c r="L178" i="4" l="1"/>
  <c r="N177" i="4"/>
  <c r="P177" i="4" s="1"/>
  <c r="Q177" i="4" s="1"/>
  <c r="L179" i="4" l="1"/>
  <c r="N178" i="4"/>
  <c r="P178" i="4" s="1"/>
  <c r="Q178" i="4" s="1"/>
  <c r="L180" i="4" l="1"/>
  <c r="N179" i="4"/>
  <c r="P179" i="4" s="1"/>
  <c r="Q179" i="4" s="1"/>
  <c r="L181" i="4" l="1"/>
  <c r="N180" i="4"/>
  <c r="P180" i="4" s="1"/>
  <c r="Q180" i="4" s="1"/>
  <c r="L182" i="4" l="1"/>
  <c r="N181" i="4"/>
  <c r="P181" i="4" s="1"/>
  <c r="Q181" i="4" s="1"/>
  <c r="L183" i="4" l="1"/>
  <c r="N182" i="4"/>
  <c r="P182" i="4" s="1"/>
  <c r="Q182" i="4" s="1"/>
  <c r="L184" i="4" l="1"/>
  <c r="N183" i="4"/>
  <c r="P183" i="4" s="1"/>
  <c r="Q183" i="4" s="1"/>
  <c r="L185" i="4" l="1"/>
  <c r="N184" i="4"/>
  <c r="P184" i="4" s="1"/>
  <c r="Q184" i="4" s="1"/>
  <c r="L186" i="4" l="1"/>
  <c r="N185" i="4"/>
  <c r="P185" i="4" s="1"/>
  <c r="Q185" i="4" s="1"/>
  <c r="L187" i="4" l="1"/>
  <c r="N186" i="4"/>
  <c r="P186" i="4" s="1"/>
  <c r="Q186" i="4" s="1"/>
  <c r="L188" i="4" l="1"/>
  <c r="N187" i="4"/>
  <c r="P187" i="4" s="1"/>
  <c r="Q187" i="4" s="1"/>
  <c r="L189" i="4" l="1"/>
  <c r="N188" i="4"/>
  <c r="P188" i="4" s="1"/>
  <c r="Q188" i="4" s="1"/>
  <c r="L190" i="4" l="1"/>
  <c r="N189" i="4"/>
  <c r="P189" i="4" s="1"/>
  <c r="Q189" i="4" s="1"/>
  <c r="L191" i="4" l="1"/>
  <c r="N190" i="4"/>
  <c r="P190" i="4" s="1"/>
  <c r="Q190" i="4" s="1"/>
  <c r="L192" i="4" l="1"/>
  <c r="N191" i="4"/>
  <c r="P191" i="4" s="1"/>
  <c r="Q191" i="4" s="1"/>
  <c r="L193" i="4" l="1"/>
  <c r="N192" i="4"/>
  <c r="P192" i="4" s="1"/>
  <c r="Q192" i="4" s="1"/>
  <c r="L194" i="4" l="1"/>
  <c r="N193" i="4"/>
  <c r="P193" i="4" s="1"/>
  <c r="Q193" i="4" s="1"/>
  <c r="L195" i="4" l="1"/>
  <c r="N194" i="4"/>
  <c r="P194" i="4" s="1"/>
  <c r="Q194" i="4" s="1"/>
  <c r="L196" i="4" l="1"/>
  <c r="N195" i="4"/>
  <c r="P195" i="4" s="1"/>
  <c r="Q195" i="4" s="1"/>
  <c r="L197" i="4" l="1"/>
  <c r="N196" i="4"/>
  <c r="P196" i="4" s="1"/>
  <c r="Q196" i="4" s="1"/>
  <c r="L198" i="4" l="1"/>
  <c r="N197" i="4"/>
  <c r="P197" i="4" s="1"/>
  <c r="Q197" i="4" s="1"/>
  <c r="L199" i="4" l="1"/>
  <c r="N198" i="4"/>
  <c r="P198" i="4" s="1"/>
  <c r="Q198" i="4" s="1"/>
  <c r="L200" i="4" l="1"/>
  <c r="N199" i="4"/>
  <c r="P199" i="4" s="1"/>
  <c r="Q199" i="4" s="1"/>
  <c r="L201" i="4" l="1"/>
  <c r="N200" i="4"/>
  <c r="P200" i="4" s="1"/>
  <c r="Q200" i="4" s="1"/>
  <c r="L202" i="4" l="1"/>
  <c r="N201" i="4"/>
  <c r="P201" i="4" s="1"/>
  <c r="Q201" i="4" s="1"/>
  <c r="L203" i="4" l="1"/>
  <c r="N202" i="4"/>
  <c r="P202" i="4" s="1"/>
  <c r="Q202" i="4" s="1"/>
  <c r="R202" i="4" s="1"/>
  <c r="L204" i="4" l="1"/>
  <c r="N203" i="4"/>
  <c r="P203" i="4" s="1"/>
  <c r="Q203" i="4" s="1"/>
  <c r="B14" i="4"/>
  <c r="B13" i="4"/>
  <c r="B15" i="4" s="1"/>
  <c r="B16" i="4" s="1"/>
  <c r="B18" i="4" s="1"/>
  <c r="R12" i="4"/>
  <c r="R28" i="4"/>
  <c r="R44" i="4"/>
  <c r="R60" i="4"/>
  <c r="R76" i="4"/>
  <c r="R17" i="4"/>
  <c r="R33" i="4"/>
  <c r="R49" i="4"/>
  <c r="R65" i="4"/>
  <c r="R81" i="4"/>
  <c r="R22" i="4"/>
  <c r="R38" i="4"/>
  <c r="R54" i="4"/>
  <c r="R70" i="4"/>
  <c r="R15" i="4"/>
  <c r="R79" i="4"/>
  <c r="R98" i="4"/>
  <c r="R114" i="4"/>
  <c r="R130" i="4"/>
  <c r="R146" i="4"/>
  <c r="R11" i="4"/>
  <c r="R113" i="4"/>
  <c r="R19" i="4"/>
  <c r="R83" i="4"/>
  <c r="R99" i="4"/>
  <c r="R115" i="4"/>
  <c r="R131" i="4"/>
  <c r="R147" i="4"/>
  <c r="R75" i="4"/>
  <c r="R129" i="4"/>
  <c r="R23" i="4"/>
  <c r="R84" i="4"/>
  <c r="R100" i="4"/>
  <c r="R116" i="4"/>
  <c r="R132" i="4"/>
  <c r="R148" i="4"/>
  <c r="R97" i="4"/>
  <c r="R145" i="4"/>
  <c r="R88" i="4"/>
  <c r="R120" i="4"/>
  <c r="R152" i="4"/>
  <c r="R40" i="4"/>
  <c r="R13" i="4"/>
  <c r="R45" i="4"/>
  <c r="R77" i="4"/>
  <c r="R50" i="4"/>
  <c r="R63" i="4"/>
  <c r="R126" i="4"/>
  <c r="R101" i="4"/>
  <c r="R67" i="4"/>
  <c r="R127" i="4"/>
  <c r="R7" i="4"/>
  <c r="R112" i="4"/>
  <c r="R144" i="4"/>
  <c r="R16" i="4"/>
  <c r="R32" i="4"/>
  <c r="R48" i="4"/>
  <c r="R64" i="4"/>
  <c r="R80" i="4"/>
  <c r="R21" i="4"/>
  <c r="R37" i="4"/>
  <c r="R53" i="4"/>
  <c r="R69" i="4"/>
  <c r="R10" i="4"/>
  <c r="R26" i="4"/>
  <c r="R42" i="4"/>
  <c r="R58" i="4"/>
  <c r="R74" i="4"/>
  <c r="R31" i="4"/>
  <c r="R86" i="4"/>
  <c r="R102" i="4"/>
  <c r="R118" i="4"/>
  <c r="R134" i="4"/>
  <c r="R150" i="4"/>
  <c r="R59" i="4"/>
  <c r="R125" i="4"/>
  <c r="R35" i="4"/>
  <c r="R87" i="4"/>
  <c r="R103" i="4"/>
  <c r="R119" i="4"/>
  <c r="R135" i="4"/>
  <c r="R151" i="4"/>
  <c r="R93" i="4"/>
  <c r="R141" i="4"/>
  <c r="R39" i="4"/>
  <c r="R104" i="4"/>
  <c r="R136" i="4"/>
  <c r="R109" i="4"/>
  <c r="R72" i="4"/>
  <c r="R18" i="4"/>
  <c r="R82" i="4"/>
  <c r="R110" i="4"/>
  <c r="R149" i="4"/>
  <c r="R111" i="4"/>
  <c r="R43" i="4"/>
  <c r="R96" i="4"/>
  <c r="R85" i="4"/>
  <c r="R20" i="4"/>
  <c r="R36" i="4"/>
  <c r="R52" i="4"/>
  <c r="R68" i="4"/>
  <c r="R9" i="4"/>
  <c r="R25" i="4"/>
  <c r="R41" i="4"/>
  <c r="R57" i="4"/>
  <c r="R73" i="4"/>
  <c r="R14" i="4"/>
  <c r="R30" i="4"/>
  <c r="R46" i="4"/>
  <c r="R62" i="4"/>
  <c r="R78" i="4"/>
  <c r="R47" i="4"/>
  <c r="R90" i="4"/>
  <c r="R106" i="4"/>
  <c r="R122" i="4"/>
  <c r="R138" i="4"/>
  <c r="R154" i="4"/>
  <c r="R89" i="4"/>
  <c r="R137" i="4"/>
  <c r="R51" i="4"/>
  <c r="R91" i="4"/>
  <c r="R107" i="4"/>
  <c r="R123" i="4"/>
  <c r="R139" i="4"/>
  <c r="R155" i="4"/>
  <c r="R105" i="4"/>
  <c r="R153" i="4"/>
  <c r="R55" i="4"/>
  <c r="R92" i="4"/>
  <c r="R108" i="4"/>
  <c r="R124" i="4"/>
  <c r="R140" i="4"/>
  <c r="R27" i="4"/>
  <c r="R121" i="4"/>
  <c r="R156" i="4"/>
  <c r="R8" i="4"/>
  <c r="R24" i="4"/>
  <c r="R56" i="4"/>
  <c r="R29" i="4"/>
  <c r="R61" i="4"/>
  <c r="R34" i="4"/>
  <c r="R66" i="4"/>
  <c r="R94" i="4"/>
  <c r="R142" i="4"/>
  <c r="R6" i="4"/>
  <c r="R95" i="4"/>
  <c r="R143" i="4"/>
  <c r="R117" i="4"/>
  <c r="R71" i="4"/>
  <c r="R128" i="4"/>
  <c r="R133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3" i="4"/>
  <c r="L205" i="4" l="1"/>
  <c r="N204" i="4"/>
  <c r="P204" i="4" s="1"/>
  <c r="Q204" i="4" s="1"/>
  <c r="R204" i="4" s="1"/>
  <c r="L206" i="4" l="1"/>
  <c r="N205" i="4"/>
  <c r="P205" i="4" s="1"/>
  <c r="Q205" i="4" s="1"/>
  <c r="R205" i="4" s="1"/>
  <c r="L207" i="4" l="1"/>
  <c r="N206" i="4"/>
  <c r="P206" i="4" s="1"/>
  <c r="Q206" i="4" s="1"/>
  <c r="R206" i="4" s="1"/>
  <c r="L208" i="4" l="1"/>
  <c r="N207" i="4"/>
  <c r="P207" i="4" s="1"/>
  <c r="Q207" i="4" s="1"/>
  <c r="R207" i="4"/>
  <c r="L209" i="4" l="1"/>
  <c r="N208" i="4"/>
  <c r="P208" i="4" s="1"/>
  <c r="Q208" i="4" s="1"/>
  <c r="R208" i="4"/>
  <c r="L210" i="4" l="1"/>
  <c r="N209" i="4"/>
  <c r="P209" i="4" s="1"/>
  <c r="Q209" i="4" s="1"/>
  <c r="R209" i="4" s="1"/>
  <c r="L211" i="4" l="1"/>
  <c r="N210" i="4"/>
  <c r="P210" i="4" s="1"/>
  <c r="Q210" i="4" s="1"/>
  <c r="R210" i="4" s="1"/>
  <c r="L212" i="4" l="1"/>
  <c r="N211" i="4"/>
  <c r="P211" i="4" s="1"/>
  <c r="Q211" i="4" s="1"/>
  <c r="R211" i="4" s="1"/>
  <c r="L213" i="4" l="1"/>
  <c r="N212" i="4"/>
  <c r="P212" i="4" s="1"/>
  <c r="Q212" i="4" s="1"/>
  <c r="R212" i="4" s="1"/>
  <c r="L214" i="4" l="1"/>
  <c r="N213" i="4"/>
  <c r="P213" i="4" s="1"/>
  <c r="Q213" i="4" s="1"/>
  <c r="R213" i="4" s="1"/>
  <c r="L215" i="4" l="1"/>
  <c r="N214" i="4"/>
  <c r="P214" i="4" s="1"/>
  <c r="Q214" i="4" s="1"/>
  <c r="R214" i="4" s="1"/>
  <c r="L216" i="4" l="1"/>
  <c r="N215" i="4"/>
  <c r="P215" i="4" s="1"/>
  <c r="Q215" i="4" s="1"/>
  <c r="R215" i="4" s="1"/>
  <c r="L217" i="4" l="1"/>
  <c r="N216" i="4"/>
  <c r="P216" i="4" s="1"/>
  <c r="Q216" i="4" s="1"/>
  <c r="R216" i="4" s="1"/>
  <c r="L218" i="4" l="1"/>
  <c r="N217" i="4"/>
  <c r="P217" i="4" s="1"/>
  <c r="Q217" i="4" s="1"/>
  <c r="R217" i="4" s="1"/>
  <c r="L219" i="4" l="1"/>
  <c r="N218" i="4"/>
  <c r="P218" i="4" s="1"/>
  <c r="Q218" i="4" s="1"/>
  <c r="R218" i="4" s="1"/>
  <c r="L220" i="4" l="1"/>
  <c r="N219" i="4"/>
  <c r="P219" i="4" s="1"/>
  <c r="Q219" i="4" s="1"/>
  <c r="R219" i="4" s="1"/>
  <c r="L221" i="4" l="1"/>
  <c r="N220" i="4"/>
  <c r="P220" i="4" s="1"/>
  <c r="Q220" i="4" s="1"/>
  <c r="R220" i="4" s="1"/>
  <c r="L222" i="4" l="1"/>
  <c r="N221" i="4"/>
  <c r="P221" i="4" s="1"/>
  <c r="Q221" i="4" s="1"/>
  <c r="R221" i="4" s="1"/>
  <c r="L223" i="4" l="1"/>
  <c r="N222" i="4"/>
  <c r="P222" i="4" s="1"/>
  <c r="Q222" i="4" s="1"/>
  <c r="R222" i="4" s="1"/>
  <c r="L224" i="4" l="1"/>
  <c r="N223" i="4"/>
  <c r="P223" i="4" s="1"/>
  <c r="Q223" i="4" s="1"/>
  <c r="R223" i="4" s="1"/>
  <c r="L225" i="4" l="1"/>
  <c r="N224" i="4"/>
  <c r="P224" i="4" s="1"/>
  <c r="Q224" i="4" s="1"/>
  <c r="R224" i="4" s="1"/>
  <c r="L226" i="4" l="1"/>
  <c r="N225" i="4"/>
  <c r="P225" i="4" s="1"/>
  <c r="Q225" i="4" s="1"/>
  <c r="R225" i="4" s="1"/>
  <c r="L227" i="4" l="1"/>
  <c r="N226" i="4"/>
  <c r="P226" i="4" s="1"/>
  <c r="Q226" i="4" s="1"/>
  <c r="R226" i="4" s="1"/>
  <c r="L228" i="4" l="1"/>
  <c r="N227" i="4"/>
  <c r="P227" i="4" s="1"/>
  <c r="Q227" i="4" s="1"/>
  <c r="R227" i="4" s="1"/>
  <c r="L229" i="4" l="1"/>
  <c r="N228" i="4"/>
  <c r="P228" i="4" s="1"/>
  <c r="Q228" i="4" s="1"/>
  <c r="R228" i="4" s="1"/>
  <c r="L230" i="4" l="1"/>
  <c r="N229" i="4"/>
  <c r="P229" i="4" s="1"/>
  <c r="Q229" i="4" s="1"/>
  <c r="R229" i="4" s="1"/>
  <c r="L231" i="4" l="1"/>
  <c r="N230" i="4"/>
  <c r="P230" i="4" s="1"/>
  <c r="Q230" i="4" s="1"/>
  <c r="R230" i="4" s="1"/>
  <c r="L232" i="4" l="1"/>
  <c r="N231" i="4"/>
  <c r="P231" i="4" s="1"/>
  <c r="Q231" i="4" s="1"/>
  <c r="R231" i="4" s="1"/>
  <c r="L233" i="4" l="1"/>
  <c r="N232" i="4"/>
  <c r="P232" i="4" s="1"/>
  <c r="Q232" i="4" s="1"/>
  <c r="R232" i="4" s="1"/>
  <c r="L234" i="4" l="1"/>
  <c r="N233" i="4"/>
  <c r="P233" i="4" s="1"/>
  <c r="Q233" i="4" s="1"/>
  <c r="R233" i="4" s="1"/>
  <c r="L235" i="4" l="1"/>
  <c r="N234" i="4"/>
  <c r="P234" i="4" s="1"/>
  <c r="Q234" i="4" s="1"/>
  <c r="R234" i="4" s="1"/>
  <c r="L236" i="4" l="1"/>
  <c r="N235" i="4"/>
  <c r="P235" i="4" s="1"/>
  <c r="Q235" i="4" s="1"/>
  <c r="R235" i="4" s="1"/>
  <c r="L237" i="4" l="1"/>
  <c r="N236" i="4"/>
  <c r="P236" i="4" s="1"/>
  <c r="Q236" i="4" s="1"/>
  <c r="R236" i="4" s="1"/>
  <c r="L238" i="4" l="1"/>
  <c r="N237" i="4"/>
  <c r="P237" i="4" s="1"/>
  <c r="Q237" i="4" s="1"/>
  <c r="R237" i="4" s="1"/>
  <c r="L239" i="4" l="1"/>
  <c r="N238" i="4"/>
  <c r="P238" i="4" s="1"/>
  <c r="Q238" i="4" s="1"/>
  <c r="R238" i="4" s="1"/>
  <c r="L240" i="4" l="1"/>
  <c r="N239" i="4"/>
  <c r="P239" i="4" s="1"/>
  <c r="Q239" i="4" s="1"/>
  <c r="R239" i="4" s="1"/>
  <c r="L241" i="4" l="1"/>
  <c r="N240" i="4"/>
  <c r="P240" i="4" s="1"/>
  <c r="Q240" i="4" s="1"/>
  <c r="R240" i="4" s="1"/>
  <c r="L242" i="4" l="1"/>
  <c r="N241" i="4"/>
  <c r="P241" i="4" s="1"/>
  <c r="Q241" i="4" s="1"/>
  <c r="R241" i="4" s="1"/>
  <c r="L243" i="4" l="1"/>
  <c r="N242" i="4"/>
  <c r="P242" i="4" s="1"/>
  <c r="Q242" i="4" s="1"/>
  <c r="R242" i="4" s="1"/>
  <c r="L244" i="4" l="1"/>
  <c r="N243" i="4"/>
  <c r="P243" i="4" s="1"/>
  <c r="Q243" i="4" s="1"/>
  <c r="R243" i="4" s="1"/>
  <c r="L245" i="4" l="1"/>
  <c r="N244" i="4"/>
  <c r="P244" i="4" s="1"/>
  <c r="Q244" i="4" s="1"/>
  <c r="R244" i="4" s="1"/>
  <c r="L246" i="4" l="1"/>
  <c r="N245" i="4"/>
  <c r="P245" i="4" s="1"/>
  <c r="Q245" i="4" s="1"/>
  <c r="R245" i="4" s="1"/>
  <c r="L247" i="4" l="1"/>
  <c r="N246" i="4"/>
  <c r="P246" i="4" s="1"/>
  <c r="Q246" i="4" s="1"/>
  <c r="R246" i="4" s="1"/>
  <c r="L248" i="4" l="1"/>
  <c r="N247" i="4"/>
  <c r="P247" i="4" s="1"/>
  <c r="Q247" i="4" s="1"/>
  <c r="R247" i="4" s="1"/>
  <c r="L249" i="4" l="1"/>
  <c r="N248" i="4"/>
  <c r="P248" i="4" s="1"/>
  <c r="Q248" i="4" s="1"/>
  <c r="R248" i="4" s="1"/>
  <c r="L250" i="4" l="1"/>
  <c r="N249" i="4"/>
  <c r="P249" i="4" s="1"/>
  <c r="Q249" i="4" s="1"/>
  <c r="R249" i="4" s="1"/>
  <c r="L251" i="4" l="1"/>
  <c r="N250" i="4"/>
  <c r="P250" i="4" s="1"/>
  <c r="Q250" i="4" s="1"/>
  <c r="R250" i="4" s="1"/>
  <c r="L252" i="4" l="1"/>
  <c r="N251" i="4"/>
  <c r="P251" i="4" s="1"/>
  <c r="Q251" i="4" s="1"/>
  <c r="R251" i="4" s="1"/>
  <c r="L253" i="4" l="1"/>
  <c r="N252" i="4"/>
  <c r="P252" i="4" s="1"/>
  <c r="Q252" i="4" s="1"/>
  <c r="R252" i="4" s="1"/>
  <c r="L254" i="4" l="1"/>
  <c r="N253" i="4"/>
  <c r="P253" i="4" s="1"/>
  <c r="Q253" i="4" s="1"/>
  <c r="R253" i="4" s="1"/>
  <c r="L255" i="4" l="1"/>
  <c r="N254" i="4"/>
  <c r="P254" i="4" s="1"/>
  <c r="Q254" i="4" s="1"/>
  <c r="R254" i="4" s="1"/>
  <c r="B19" i="4"/>
  <c r="N255" i="4" l="1"/>
  <c r="P255" i="4" s="1"/>
  <c r="Q255" i="4"/>
  <c r="B9" i="4" s="1"/>
  <c r="R25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Bartacek Jan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  <comment ref="D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  <comment ref="D1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Bartacek Jan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Bartacek Jan</author>
  </authors>
  <commentList>
    <comment ref="D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Bartacek Jan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Je důležité, aby tyto hodnoty nebyly nadhodnocené. Je tedy nutné, aby byly důkladně zkontrolovány technickým expertem.</t>
        </r>
      </text>
    </comment>
  </commentList>
</comments>
</file>

<file path=xl/sharedStrings.xml><?xml version="1.0" encoding="utf-8"?>
<sst xmlns="http://schemas.openxmlformats.org/spreadsheetml/2006/main" count="222" uniqueCount="140">
  <si>
    <t>Systém využití srážkových vod</t>
  </si>
  <si>
    <t>Způsobilost žadatele</t>
  </si>
  <si>
    <t>Je žadatel způsobilou organizací?</t>
  </si>
  <si>
    <t>Jímání srážkových vod</t>
  </si>
  <si>
    <t>Vyskytují se na střeše problematické povrchy?</t>
  </si>
  <si>
    <t>Azbest</t>
  </si>
  <si>
    <t>Měděné, olověné nebo pozinkované plechy</t>
  </si>
  <si>
    <t>Zelená střecha</t>
  </si>
  <si>
    <t>Jiná</t>
  </si>
  <si>
    <t>Jaká?</t>
  </si>
  <si>
    <t>Je předpokládaná kvalita vody ze střechy vhodná pro zamýšlené účely využití?</t>
  </si>
  <si>
    <t>Transport srážkové vody</t>
  </si>
  <si>
    <t>Potrubí pro srážkové vody je navrženo v souladu s ČSN EN 12056-1 a ČSN EN 12056-3.</t>
  </si>
  <si>
    <t>Předčištění srážkové vody</t>
  </si>
  <si>
    <t>Je navržen vhodný systém předčištění?</t>
  </si>
  <si>
    <t>Úprava srážkové vody</t>
  </si>
  <si>
    <t>Odpovídá navržená úprava předpokládané kvalitě srážkových vod?</t>
  </si>
  <si>
    <t>Odpovídá navržená úprava požadované kvalitě pro navrhované využití užitkové vody?</t>
  </si>
  <si>
    <t>Akumulace upravené srážkové vody</t>
  </si>
  <si>
    <t>Je navržena vhodná akumulace upravené srážkové vody?</t>
  </si>
  <si>
    <t>Odpovídá výpočet objemu akumulace normě ČSN EN 16941-1?</t>
  </si>
  <si>
    <t>Akumulace předčištěné srážkové vody</t>
  </si>
  <si>
    <t>Doplňování dalším zdrojem vody</t>
  </si>
  <si>
    <t>Je navrženo doplňování dalším zdrojem vody?</t>
  </si>
  <si>
    <t>Je pro doplňování použita pitná voda?</t>
  </si>
  <si>
    <t>Odpovídá prvek doplňování pitnou vodou normě ČSN EN 16941-1?</t>
  </si>
  <si>
    <t>Odpovídá předpokládaná kvalita doplňující vody požadované kvalitě pro navrhované využití užitkové vody?</t>
  </si>
  <si>
    <t>Rozvody upravené srážkové vody (užitkové vody)</t>
  </si>
  <si>
    <t>Je navržen vhodný systém oddělení rozvodů užitkové vody?</t>
  </si>
  <si>
    <t>Je navrhované označení rozvodů užitkové vody v souladu s ČSN EN 16941-1?</t>
  </si>
  <si>
    <t>Ano</t>
  </si>
  <si>
    <t>Ne</t>
  </si>
  <si>
    <t>Systém zahrnuje využití srážkových vod</t>
  </si>
  <si>
    <t>Využití srážkové vody</t>
  </si>
  <si>
    <t>Je součástí posuzovaného projektu posouzení rizik?</t>
  </si>
  <si>
    <t>Odpovídá posouzení rizik normě ČSN EN 16941-1?</t>
  </si>
  <si>
    <t>Může způsob využití srážkových vod ohrozit zdraví nebo snížit komfort osob?</t>
  </si>
  <si>
    <t>Komentář</t>
  </si>
  <si>
    <t>Srážková voda se jímá ze střech</t>
  </si>
  <si>
    <t xml:space="preserve">Srážková voda se jímá ze zpevněných ploch bez autodopravy </t>
  </si>
  <si>
    <t xml:space="preserve">Srážková voda se jímá ze zpevněných ploch pro  autodopravu </t>
  </si>
  <si>
    <t>Vysvětlení</t>
  </si>
  <si>
    <t>Je akumulace srážkové vody součástí systému?</t>
  </si>
  <si>
    <t>Uvažuje se využití srážkové vody uvnitř budov?</t>
  </si>
  <si>
    <t>Způsobuje jímací povrch zhoršenou kvalitu vody?</t>
  </si>
  <si>
    <t>Má být otázka aktivní?</t>
  </si>
  <si>
    <t>Požadovaná hodnota indikátoru</t>
  </si>
  <si>
    <t>Hodnota odpovědi</t>
  </si>
  <si>
    <t>Je předpokládaná kvalita vody ze zpevněných ploch vhodná pro zamýšlené účely využití?</t>
  </si>
  <si>
    <t>Je výpočet objemu akumulace v souladu s normou ČSN EN 16941-1?</t>
  </si>
  <si>
    <t>Je vyžadována úprava srážkové vody z jiného důvodu?</t>
  </si>
  <si>
    <t>Je možné provozovat systém bez doplňování jiným zdrojem vody?</t>
  </si>
  <si>
    <t>Celkové shrnutí</t>
  </si>
  <si>
    <t>Brání tyto nedostatky v udělení podpoře posuzovanému projektu?</t>
  </si>
  <si>
    <t>Byly nalezeny významné technické nedostatky systému využití srážkových vod na základě specifických otázek formuláře?</t>
  </si>
  <si>
    <t>Byly nalezeny další významné technické rozpory systému využití srážkových vod s normami ČSN 75 6780 a ČSN EN 16941-1 nebo s jinými relevantními normami?</t>
  </si>
  <si>
    <t>Doporučujete udělení podpory pozuzovanému projektu?</t>
  </si>
  <si>
    <t>S výhradami</t>
  </si>
  <si>
    <t>Odpovědi bránící udělení dotace</t>
  </si>
  <si>
    <t>Irelevantní otázky</t>
  </si>
  <si>
    <t>Systém využití šedých vod</t>
  </si>
  <si>
    <t>Jímání šedých vod</t>
  </si>
  <si>
    <t>Šedá voda se jímá z koupelen (vany, sprchy, umyvadla)</t>
  </si>
  <si>
    <t>Šedá voda se jímá z praček</t>
  </si>
  <si>
    <t>Je předpokládaná kvalita vody z pračky vhodná pro zamýšlené účely využití?</t>
  </si>
  <si>
    <t>Šedá voda se jímá z kuchyně</t>
  </si>
  <si>
    <t>Systém zahrnuje využití šedých vod</t>
  </si>
  <si>
    <t xml:space="preserve">Šedá voda se jímá z toalet </t>
  </si>
  <si>
    <t>Transport šedé vody</t>
  </si>
  <si>
    <t>Šedá voda se jímá z jiného zdroje</t>
  </si>
  <si>
    <t>Je předpokládaná kvalita vody z jiného zroje vhodná pro zamýšlené účely využití?</t>
  </si>
  <si>
    <t>Potrubí pro srážkové vody je navrženo v souladu s ČSN EN 12056-2.</t>
  </si>
  <si>
    <t>Akumulace surové šedé vody</t>
  </si>
  <si>
    <t>Je akumulační nádrž opatřena přepadem?</t>
  </si>
  <si>
    <t>Je objem akumulace navržen v souladu s normou ČSN 75 6780?</t>
  </si>
  <si>
    <t>Úprava šedé vody</t>
  </si>
  <si>
    <t>Odpovídá typ zařízení pro úpravu šedé vody normě ČSN EN 12056-2 a ČSN 75 6780?</t>
  </si>
  <si>
    <t>Je v projektu uveden dostatek technických údajů, aby bylo ožné posoudit správnost dimenzování?</t>
  </si>
  <si>
    <t>Je technologie úpravy šedé vody správně navržena a dimenzována?</t>
  </si>
  <si>
    <t>Odpovídá navržená úprava předpokládané kvalitě šedých vod?</t>
  </si>
  <si>
    <t>Je akumulace šedých vod součástí systému?</t>
  </si>
  <si>
    <t>Akumulace upravené šedé vody</t>
  </si>
  <si>
    <t>Je navržena vhodná akumulace upravené šedé vody?</t>
  </si>
  <si>
    <t>Odpovídá výpočet objemu akumulace normě ČSN EN 16941-2?</t>
  </si>
  <si>
    <t>Odpovídá prvek doplňování pitnou vodou normě ČSN EN 16941-2?</t>
  </si>
  <si>
    <t>Rozvody upravené šedé vody (užitkové vody)</t>
  </si>
  <si>
    <t>Je navrhované označení rozvodů užitkové vody v souladu s ČSN EN 16941-2?</t>
  </si>
  <si>
    <t>Využití upravené šedé vody</t>
  </si>
  <si>
    <t>Odpovídá posouzení rizik normě ČSN ISO 20426?</t>
  </si>
  <si>
    <t>Je navrženo využití uprvené šedé vody vně budovy?</t>
  </si>
  <si>
    <t>Kontrola a monitoring kvality užitkové vody</t>
  </si>
  <si>
    <t>Je součástí posuzovaného technologie desinfekce upravené vody?</t>
  </si>
  <si>
    <t>Odpovídá desinfekce normě ČSN EN 16941-2?</t>
  </si>
  <si>
    <t>Byly nalezeny významné technické nedostatky systému využití šedých vod na základě specifických otázek formuláře?</t>
  </si>
  <si>
    <t>Byly nalezeny další významné technické rozpory systému využití šedých vod s normami ČSN 75 6780 a ČSN EN 16941-2 nebo s jinými relevantními normami?</t>
  </si>
  <si>
    <t>Výhrady, které musí být zohledněny v revidovaném projektu</t>
  </si>
  <si>
    <t>Část 3 - Využití šedých vod</t>
  </si>
  <si>
    <t>Využití srážkových vod</t>
  </si>
  <si>
    <t>Byly nalezeny významné technické nedostatky systému využití srážkových vod?</t>
  </si>
  <si>
    <t>Shrnutí významných technických připomínek</t>
  </si>
  <si>
    <t>Doporučujete udělení podpory části projektu týkajícího se nakládání se srážkovou vodou?</t>
  </si>
  <si>
    <t>Využití šedých vod</t>
  </si>
  <si>
    <t>Byly nalezeny významné technické nedostatky systému využití šedých vod?</t>
  </si>
  <si>
    <t>Doporučujete udělení podpory části projektu týkajícího se nakládání se šedou vodou?</t>
  </si>
  <si>
    <t>Doložení povinných příloh</t>
  </si>
  <si>
    <t>Je součástí předloženého projektu souhlasné vyjádření hygienické stanice?</t>
  </si>
  <si>
    <t>Je součástí předloženého projektu plán provozu a údržby zařízení?</t>
  </si>
  <si>
    <t>Respektuje plán provozu a údržby zařízení vyjádření hygienické stanice a odpovídá normám ČSN EN 16941-1 a ČSN EN 16941-2?</t>
  </si>
  <si>
    <t>Závěr</t>
  </si>
  <si>
    <t>Doporučujete udělení podpory navrhovanému projektu?</t>
  </si>
  <si>
    <t>Část 1 - Celkové shrnutí</t>
  </si>
  <si>
    <t>Část 2 - Využití srážkový vod</t>
  </si>
  <si>
    <t>Část 4 - Finanční část</t>
  </si>
  <si>
    <t>Projektovaná kapacita zařízení</t>
  </si>
  <si>
    <t>Šedá voda využitá uvnitř budovy:</t>
  </si>
  <si>
    <t>Jiná než šedá voda využitá uvnitř budovy:</t>
  </si>
  <si>
    <t>Jiná než šedá voda využitá vně budovy:</t>
  </si>
  <si>
    <t>m3/rok</t>
  </si>
  <si>
    <t>Předpokládané ceny vody</t>
  </si>
  <si>
    <t>roků</t>
  </si>
  <si>
    <t>Dotace</t>
  </si>
  <si>
    <t>Standardní doba návratnosti:</t>
  </si>
  <si>
    <t>Procento dotace z nabídkové ceny</t>
  </si>
  <si>
    <t>Maximální podíl dotace</t>
  </si>
  <si>
    <t>Optimální návratnost vč. dotace</t>
  </si>
  <si>
    <t>let</t>
  </si>
  <si>
    <t xml:space="preserve">Odhadovaná doba návratnosti </t>
  </si>
  <si>
    <t>rok</t>
  </si>
  <si>
    <t>vodné (Kč/m3)</t>
  </si>
  <si>
    <t>stočné (Kč/m3)</t>
  </si>
  <si>
    <t>celkem</t>
  </si>
  <si>
    <t>Nabídková cena investice (způsobilé náklady)</t>
  </si>
  <si>
    <t>Spoluúčast</t>
  </si>
  <si>
    <t>Předpokládaný roční nárůst cen vody</t>
  </si>
  <si>
    <t>Okrajové podmínky</t>
  </si>
  <si>
    <t>Míra dotace</t>
  </si>
  <si>
    <t>Odhadovaná doba návratnosti vč. dotace</t>
  </si>
  <si>
    <t>Je předpokládané množství vznikající šedé vody vypočítáno v souladu s ČSN EN 16941-2?</t>
  </si>
  <si>
    <t>Je předpokládané množství využité užitkové vody vypočítáno v souladu s ČSN EN 16941-2?</t>
  </si>
  <si>
    <t>Může způsob využití vyčištěných šedých vod ohrozit zdraví nebo snížit komfort osob?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</si>
</sst>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ont="1" applyAlignment="1">
      <alignment horizontal="right" vertical="top" wrapText="1"/>
    </xf>
    <xf numFmtId="0" fontId="0" fillId="0" borderId="0" xfId="0" applyFont="1" applyFill="1"/>
    <xf numFmtId="0" fontId="4" fillId="3" borderId="0" xfId="0" applyFont="1" applyFill="1"/>
    <xf numFmtId="0" fontId="3" fillId="4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0" fontId="8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Border="1" applyProtection="1">
      <protection locked="0"/>
    </xf>
    <xf numFmtId="166" fontId="0" fillId="0" borderId="0" xfId="1" applyNumberFormat="1" applyFont="1" applyBorder="1"/>
    <xf numFmtId="9" fontId="0" fillId="0" borderId="0" xfId="2" applyFont="1" applyBorder="1"/>
    <xf numFmtId="0" fontId="0" fillId="0" borderId="0" xfId="0" applyFill="1" applyBorder="1"/>
    <xf numFmtId="165" fontId="0" fillId="0" borderId="0" xfId="1" applyNumberFormat="1" applyFont="1" applyBorder="1" applyProtection="1">
      <protection locked="0"/>
    </xf>
    <xf numFmtId="165" fontId="0" fillId="0" borderId="0" xfId="1" applyNumberFormat="1" applyFont="1" applyBorder="1"/>
    <xf numFmtId="164" fontId="0" fillId="0" borderId="0" xfId="0" applyNumberFormat="1" applyBorder="1"/>
    <xf numFmtId="164" fontId="0" fillId="0" borderId="10" xfId="0" applyNumberFormat="1" applyBorder="1"/>
    <xf numFmtId="9" fontId="1" fillId="0" borderId="5" xfId="2" applyFont="1" applyBorder="1" applyProtection="1">
      <protection locked="0"/>
    </xf>
    <xf numFmtId="0" fontId="0" fillId="5" borderId="0" xfId="0" applyFill="1"/>
    <xf numFmtId="0" fontId="8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7" fillId="5" borderId="9" xfId="0" applyFont="1" applyFill="1" applyBorder="1"/>
    <xf numFmtId="0" fontId="7" fillId="5" borderId="10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7" fillId="5" borderId="11" xfId="0" applyFont="1" applyFill="1" applyBorder="1"/>
    <xf numFmtId="0" fontId="10" fillId="5" borderId="13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0" xfId="0" applyFill="1" applyAlignment="1">
      <alignment horizontal="center"/>
    </xf>
    <xf numFmtId="166" fontId="0" fillId="5" borderId="0" xfId="1" applyNumberFormat="1" applyFont="1" applyFill="1" applyAlignment="1">
      <alignment horizontal="center"/>
    </xf>
    <xf numFmtId="9" fontId="0" fillId="5" borderId="0" xfId="2" applyFont="1" applyFill="1"/>
    <xf numFmtId="0" fontId="9" fillId="5" borderId="0" xfId="0" applyFont="1" applyFill="1"/>
    <xf numFmtId="166" fontId="9" fillId="5" borderId="0" xfId="1" applyNumberFormat="1" applyFont="1" applyFill="1" applyAlignment="1">
      <alignment horizontal="center"/>
    </xf>
    <xf numFmtId="0" fontId="7" fillId="5" borderId="0" xfId="0" applyFont="1" applyFill="1"/>
    <xf numFmtId="9" fontId="7" fillId="5" borderId="0" xfId="2" applyFont="1" applyFill="1" applyAlignment="1">
      <alignment horizontal="center"/>
    </xf>
    <xf numFmtId="2" fontId="0" fillId="5" borderId="0" xfId="0" applyNumberFormat="1" applyFill="1"/>
    <xf numFmtId="0" fontId="12" fillId="5" borderId="0" xfId="0" applyFont="1" applyFill="1"/>
    <xf numFmtId="166" fontId="11" fillId="5" borderId="0" xfId="1" applyNumberFormat="1" applyFont="1" applyFill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6" fontId="0" fillId="5" borderId="0" xfId="0" applyNumberFormat="1" applyFill="1"/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1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9" fontId="7" fillId="0" borderId="12" xfId="2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5" fillId="5" borderId="0" xfId="0" applyFont="1" applyFill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147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'Finanční část'!$R$4</c:f>
              <c:strCache>
                <c:ptCount val="1"/>
                <c:pt idx="0">
                  <c:v>Míra dotace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'Finanční část'!$L$5:$L$400</c:f>
              <c:numCache>
                <c:formatCode>0.0</c:formatCode>
                <c:ptCount val="3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'Finanční část'!$R$5:$R$400</c:f>
              <c:numCache>
                <c:formatCode>0%</c:formatCode>
                <c:ptCount val="3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2-4C35-B0D8-C307D0D2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878072"/>
        <c:axId val="740879712"/>
      </c:scatterChart>
      <c:valAx>
        <c:axId val="740878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Pdoba návratnosti projektu</a:t>
                </a:r>
                <a:r>
                  <a:rPr lang="cs-CZ"/>
                  <a:t> (roky)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40879712"/>
        <c:crosses val="autoZero"/>
        <c:crossBetween val="midCat"/>
      </c:valAx>
      <c:valAx>
        <c:axId val="7408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Míra dotace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40878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289560</xdr:colOff>
      <xdr:row>10</xdr:row>
      <xdr:rowOff>68580</xdr:rowOff>
    </xdr:from>
    <xdr:to>
      <xdr:col>18</xdr:col>
      <xdr:colOff>800100</xdr:colOff>
      <xdr:row>27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Normal="100" workbookViewId="0">
      <selection activeCell="W14" sqref="W14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0.28515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  <col min="18" max="18" width="0" hidden="1" customWidth="1"/>
  </cols>
  <sheetData>
    <row r="1" spans="1:17" ht="23.25" x14ac:dyDescent="0.35">
      <c r="C1" s="84" t="s">
        <v>110</v>
      </c>
      <c r="D1" s="84"/>
      <c r="E1" s="84"/>
      <c r="N1" t="s">
        <v>30</v>
      </c>
      <c r="O1">
        <v>1</v>
      </c>
      <c r="P1">
        <v>0</v>
      </c>
      <c r="Q1">
        <v>1</v>
      </c>
    </row>
    <row r="3" spans="1:17" x14ac:dyDescent="0.25">
      <c r="C3" s="15" t="s">
        <v>58</v>
      </c>
      <c r="N3" t="s">
        <v>31</v>
      </c>
      <c r="O3">
        <v>0</v>
      </c>
      <c r="P3">
        <v>1</v>
      </c>
      <c r="Q3">
        <v>2</v>
      </c>
    </row>
    <row r="4" spans="1:17" x14ac:dyDescent="0.25">
      <c r="C4" s="16" t="s">
        <v>59</v>
      </c>
      <c r="N4" t="s">
        <v>57</v>
      </c>
      <c r="Q4">
        <v>3</v>
      </c>
    </row>
    <row r="6" spans="1:17" x14ac:dyDescent="0.25">
      <c r="A6" s="1" t="s">
        <v>1</v>
      </c>
      <c r="F6" t="s">
        <v>47</v>
      </c>
      <c r="G6" t="s">
        <v>46</v>
      </c>
      <c r="H6" t="s">
        <v>45</v>
      </c>
    </row>
    <row r="7" spans="1:17" x14ac:dyDescent="0.25">
      <c r="B7" s="1">
        <v>1</v>
      </c>
      <c r="C7" s="4" t="s">
        <v>2</v>
      </c>
      <c r="D7" s="19"/>
      <c r="E7" s="10"/>
      <c r="F7" s="11">
        <f>IFERROR(LOOKUP(D7,$N$1:$N$3,$O$1:$O$3),0)</f>
        <v>0</v>
      </c>
      <c r="G7">
        <v>1</v>
      </c>
      <c r="H7">
        <f>IF(B7=G7,1,2)</f>
        <v>1</v>
      </c>
    </row>
    <row r="8" spans="1:17" x14ac:dyDescent="0.25">
      <c r="E8" s="11"/>
      <c r="F8" s="11"/>
    </row>
    <row r="9" spans="1:17" x14ac:dyDescent="0.25">
      <c r="A9" s="1" t="s">
        <v>97</v>
      </c>
    </row>
    <row r="10" spans="1:17" ht="45.75" thickBot="1" x14ac:dyDescent="0.3">
      <c r="B10" s="1">
        <f>+F7*'Srážkové vody'!F11</f>
        <v>0</v>
      </c>
      <c r="C10" s="4" t="s">
        <v>98</v>
      </c>
      <c r="D10" s="6" t="str">
        <f>IF(OR('Srážkové vody'!D72="Ano",'Srážkové vody'!D74="Ano"),"Ano","Ne")</f>
        <v>Ne</v>
      </c>
      <c r="E10" s="10"/>
      <c r="F10" s="11">
        <f>IFERROR(LOOKUP(D10,$N$1:$N$3,$O$1:$O$3),0)</f>
        <v>0</v>
      </c>
      <c r="G10">
        <v>1</v>
      </c>
      <c r="H10">
        <f t="shared" ref="H10:H14" si="0">IF(B10=G10,1,2)</f>
        <v>2</v>
      </c>
    </row>
    <row r="11" spans="1:17" ht="57" customHeight="1" thickBot="1" x14ac:dyDescent="0.3">
      <c r="B11" s="1">
        <f>+B10*F10</f>
        <v>0</v>
      </c>
      <c r="C11" s="8" t="s">
        <v>99</v>
      </c>
      <c r="D11" s="82"/>
      <c r="E11" s="83"/>
      <c r="F11" s="12"/>
      <c r="G11">
        <v>1</v>
      </c>
      <c r="H11">
        <f t="shared" si="0"/>
        <v>2</v>
      </c>
    </row>
    <row r="12" spans="1:17" ht="57" customHeight="1" x14ac:dyDescent="0.25">
      <c r="B12" s="1">
        <f>F7*B10*F10</f>
        <v>0</v>
      </c>
      <c r="C12" s="8" t="s">
        <v>53</v>
      </c>
      <c r="D12" s="6">
        <f>'Srážkové vody'!D76</f>
        <v>0</v>
      </c>
      <c r="E12" s="10"/>
      <c r="F12" s="11">
        <f>IFERROR(LOOKUP(D12,$N$1:$N$3,$O$1:$O$3),0)</f>
        <v>0</v>
      </c>
      <c r="G12">
        <v>1</v>
      </c>
      <c r="H12">
        <f>IF(B12=G12,1,2)</f>
        <v>2</v>
      </c>
    </row>
    <row r="13" spans="1:17" ht="57" customHeight="1" thickBot="1" x14ac:dyDescent="0.3">
      <c r="B13" s="1">
        <f>F7*'Srážkové vody'!F11</f>
        <v>0</v>
      </c>
      <c r="C13" s="13" t="s">
        <v>100</v>
      </c>
      <c r="D13" s="17">
        <f>'Srážkové vody'!D77</f>
        <v>0</v>
      </c>
      <c r="E13" s="10"/>
      <c r="F13" s="11">
        <f>IFERROR(LOOKUP(D13,$N$1:$N$4,$Q$1:$Q$4),0)</f>
        <v>0</v>
      </c>
      <c r="G13">
        <v>1</v>
      </c>
      <c r="H13">
        <f t="shared" si="0"/>
        <v>2</v>
      </c>
    </row>
    <row r="14" spans="1:17" ht="57" customHeight="1" thickBot="1" x14ac:dyDescent="0.3">
      <c r="B14" s="1">
        <f>+B13*F13</f>
        <v>0</v>
      </c>
      <c r="C14" s="8" t="s">
        <v>41</v>
      </c>
      <c r="D14" s="85" t="str">
        <f>IF('Srážkové vody'!D78:E78=0,"",'Srážkové vody'!D78:E78)</f>
        <v/>
      </c>
      <c r="E14" s="86"/>
      <c r="F14" s="12"/>
      <c r="G14">
        <v>3</v>
      </c>
      <c r="H14">
        <f t="shared" si="0"/>
        <v>2</v>
      </c>
    </row>
    <row r="15" spans="1:17" x14ac:dyDescent="0.25">
      <c r="A15" s="1" t="s">
        <v>101</v>
      </c>
    </row>
    <row r="16" spans="1:17" ht="45.75" thickBot="1" x14ac:dyDescent="0.3">
      <c r="B16" s="1">
        <f>+F7*'Šedé vody'!F12</f>
        <v>0</v>
      </c>
      <c r="C16" s="4" t="s">
        <v>102</v>
      </c>
      <c r="D16" s="6" t="str">
        <f>IF(OR('Šedé vody'!D77="Ano",'Šedé vody'!D79="Ano"),"Ano","Ne")</f>
        <v>Ne</v>
      </c>
      <c r="E16" s="10"/>
      <c r="F16" s="11">
        <f>IFERROR(LOOKUP(D16,$N$1:$N$3,$O$1:$O$3),0)</f>
        <v>0</v>
      </c>
      <c r="G16">
        <v>1</v>
      </c>
      <c r="H16">
        <f t="shared" ref="H16:H17" si="1">IF(B16=G16,1,2)</f>
        <v>2</v>
      </c>
    </row>
    <row r="17" spans="1:17" ht="58.15" customHeight="1" thickBot="1" x14ac:dyDescent="0.3">
      <c r="B17" s="1">
        <f>+B16*F16</f>
        <v>0</v>
      </c>
      <c r="C17" s="8" t="s">
        <v>99</v>
      </c>
      <c r="D17" s="82"/>
      <c r="E17" s="83"/>
      <c r="F17" s="12"/>
      <c r="G17">
        <v>1</v>
      </c>
      <c r="H17">
        <f t="shared" si="1"/>
        <v>2</v>
      </c>
    </row>
    <row r="18" spans="1:17" s="11" customFormat="1" ht="30" x14ac:dyDescent="0.25">
      <c r="A18"/>
      <c r="B18" s="1">
        <f>F16*B16</f>
        <v>0</v>
      </c>
      <c r="C18" s="8" t="s">
        <v>53</v>
      </c>
      <c r="D18" s="6">
        <f>'Šedé vody'!D81</f>
        <v>0</v>
      </c>
      <c r="E18" s="10"/>
      <c r="F18" s="11">
        <f>IFERROR(LOOKUP(D18,$N$1:$N$3,$O$1:$O$3),0)</f>
        <v>0</v>
      </c>
      <c r="G18">
        <v>1</v>
      </c>
      <c r="H18">
        <f>IF(B18=G18,1,2)</f>
        <v>2</v>
      </c>
      <c r="I18"/>
      <c r="J18"/>
      <c r="K18"/>
      <c r="L18"/>
      <c r="M18"/>
      <c r="N18"/>
      <c r="O18"/>
      <c r="P18"/>
      <c r="Q18"/>
    </row>
    <row r="19" spans="1:17" s="11" customFormat="1" ht="45.75" thickBot="1" x14ac:dyDescent="0.3">
      <c r="A19"/>
      <c r="B19" s="1">
        <f>F7*'Šedé vody'!F12</f>
        <v>0</v>
      </c>
      <c r="C19" s="13" t="s">
        <v>103</v>
      </c>
      <c r="D19" s="17">
        <f>'Šedé vody'!D82</f>
        <v>0</v>
      </c>
      <c r="E19" s="10"/>
      <c r="F19" s="11">
        <f>IFERROR(LOOKUP(D19,$N$1:$N$4,$Q$1:$Q$4),0)</f>
        <v>0</v>
      </c>
      <c r="G19">
        <v>1</v>
      </c>
      <c r="H19">
        <f t="shared" ref="H19:H20" si="2">IF(B19=G19,1,2)</f>
        <v>2</v>
      </c>
      <c r="I19"/>
      <c r="J19"/>
      <c r="K19"/>
      <c r="L19"/>
      <c r="M19"/>
      <c r="N19"/>
      <c r="O19"/>
      <c r="P19"/>
      <c r="Q19"/>
    </row>
    <row r="20" spans="1:17" ht="58.9" customHeight="1" thickBot="1" x14ac:dyDescent="0.3">
      <c r="B20" s="1">
        <f>+B19*F19</f>
        <v>0</v>
      </c>
      <c r="C20" s="8" t="s">
        <v>95</v>
      </c>
      <c r="D20" s="87">
        <f>'Šedé vody'!D83:E83</f>
        <v>0</v>
      </c>
      <c r="E20" s="88"/>
      <c r="F20" s="12"/>
      <c r="G20">
        <v>3</v>
      </c>
      <c r="H20">
        <f t="shared" si="2"/>
        <v>2</v>
      </c>
    </row>
    <row r="21" spans="1:17" x14ac:dyDescent="0.25">
      <c r="A21" s="1" t="s">
        <v>104</v>
      </c>
    </row>
    <row r="22" spans="1:17" ht="45" x14ac:dyDescent="0.25">
      <c r="B22" s="1">
        <f>+F7</f>
        <v>0</v>
      </c>
      <c r="C22" s="4" t="s">
        <v>105</v>
      </c>
      <c r="D22" s="18"/>
      <c r="E22" s="10"/>
      <c r="F22" s="11">
        <f>IFERROR(LOOKUP(D22,$N$1:$N$3,$O$1:$O$3),0)</f>
        <v>0</v>
      </c>
      <c r="G22">
        <v>1</v>
      </c>
      <c r="H22">
        <f t="shared" ref="H22:H25" si="3">IF(B22=G22,1,2)</f>
        <v>2</v>
      </c>
    </row>
    <row r="23" spans="1:17" ht="30" x14ac:dyDescent="0.25">
      <c r="B23" s="1">
        <f>+F7</f>
        <v>0</v>
      </c>
      <c r="C23" s="4" t="s">
        <v>106</v>
      </c>
      <c r="D23" s="18"/>
      <c r="E23" s="10"/>
      <c r="F23" s="11">
        <f>IFERROR(LOOKUP(D23,$N$1:$N$3,$O$1:$O$3),0)</f>
        <v>0</v>
      </c>
      <c r="G23">
        <v>1</v>
      </c>
      <c r="H23">
        <f t="shared" ref="H23" si="4">IF(B23=G23,1,2)</f>
        <v>2</v>
      </c>
    </row>
    <row r="24" spans="1:17" ht="60.75" thickBot="1" x14ac:dyDescent="0.3">
      <c r="B24" s="1">
        <f>+F7*F23</f>
        <v>0</v>
      </c>
      <c r="C24" s="4" t="s">
        <v>107</v>
      </c>
      <c r="D24" s="18"/>
      <c r="E24" s="10"/>
      <c r="F24" s="11">
        <f>IFERROR(LOOKUP(D24,$N$1:$N$4,$Q$1:$Q$4),0)</f>
        <v>0</v>
      </c>
      <c r="G24">
        <v>1</v>
      </c>
      <c r="H24">
        <f t="shared" ref="H24" si="5">IF(B24=G24,1,2)</f>
        <v>2</v>
      </c>
    </row>
    <row r="25" spans="1:17" ht="73.900000000000006" customHeight="1" thickBot="1" x14ac:dyDescent="0.3">
      <c r="B25" s="1">
        <f>+B22*F24</f>
        <v>0</v>
      </c>
      <c r="C25" s="8" t="s">
        <v>41</v>
      </c>
      <c r="D25" s="82"/>
      <c r="E25" s="83"/>
      <c r="F25" s="12"/>
      <c r="G25">
        <v>2</v>
      </c>
      <c r="H25">
        <f t="shared" si="3"/>
        <v>2</v>
      </c>
    </row>
    <row r="27" spans="1:17" x14ac:dyDescent="0.25">
      <c r="A27" s="1" t="s">
        <v>108</v>
      </c>
    </row>
    <row r="28" spans="1:17" ht="30.75" thickBot="1" x14ac:dyDescent="0.3">
      <c r="B28" s="1">
        <v>1</v>
      </c>
      <c r="C28" s="13" t="s">
        <v>109</v>
      </c>
      <c r="D28" s="18"/>
      <c r="E28" s="10"/>
      <c r="F28" s="11">
        <f>IFERROR(LOOKUP(D28,$N$1:$N$4,$Q$1:$Q$4),0)</f>
        <v>0</v>
      </c>
      <c r="G28">
        <v>1</v>
      </c>
      <c r="H28">
        <f t="shared" ref="H28:H29" si="6">IF(B28=G28,1,2)</f>
        <v>1</v>
      </c>
    </row>
    <row r="29" spans="1:17" ht="87.6" customHeight="1" thickBot="1" x14ac:dyDescent="0.3">
      <c r="B29" s="1">
        <f>+B28*F28</f>
        <v>0</v>
      </c>
      <c r="C29" s="8" t="s">
        <v>95</v>
      </c>
      <c r="D29" s="82"/>
      <c r="E29" s="83"/>
      <c r="F29" s="12"/>
      <c r="G29">
        <v>3</v>
      </c>
      <c r="H29">
        <f t="shared" si="6"/>
        <v>2</v>
      </c>
    </row>
  </sheetData>
  <sheetProtection sheet="1" objects="1" scenarios="1"/>
  <mergeCells count="7">
    <mergeCell ref="D25:E25"/>
    <mergeCell ref="D29:E29"/>
    <mergeCell ref="C1:E1"/>
    <mergeCell ref="D11:E11"/>
    <mergeCell ref="D14:E14"/>
    <mergeCell ref="D17:E17"/>
    <mergeCell ref="D20:E20"/>
  </mergeCells>
  <conditionalFormatting sqref="C7:E8 C12:E12">
    <cfRule type="expression" dxfId="146" priority="80">
      <formula>$H7=2</formula>
    </cfRule>
  </conditionalFormatting>
  <conditionalFormatting sqref="D7">
    <cfRule type="cellIs" dxfId="145" priority="79" operator="equal">
      <formula>"Ne"</formula>
    </cfRule>
  </conditionalFormatting>
  <conditionalFormatting sqref="D10:E11">
    <cfRule type="expression" dxfId="144" priority="65">
      <formula>$H10=2</formula>
    </cfRule>
  </conditionalFormatting>
  <conditionalFormatting sqref="C11">
    <cfRule type="expression" dxfId="143" priority="64">
      <formula>$H11=2</formula>
    </cfRule>
  </conditionalFormatting>
  <conditionalFormatting sqref="C14">
    <cfRule type="expression" dxfId="142" priority="61">
      <formula>$H14=2</formula>
    </cfRule>
  </conditionalFormatting>
  <conditionalFormatting sqref="E13">
    <cfRule type="expression" dxfId="141" priority="63">
      <formula>$H13=2</formula>
    </cfRule>
  </conditionalFormatting>
  <conditionalFormatting sqref="D14:E14">
    <cfRule type="expression" dxfId="140" priority="62">
      <formula>$H14=2</formula>
    </cfRule>
  </conditionalFormatting>
  <conditionalFormatting sqref="C10">
    <cfRule type="expression" dxfId="139" priority="60">
      <formula>$H10=2</formula>
    </cfRule>
  </conditionalFormatting>
  <conditionalFormatting sqref="D12">
    <cfRule type="cellIs" dxfId="138" priority="56" operator="equal">
      <formula>"Ano"</formula>
    </cfRule>
  </conditionalFormatting>
  <conditionalFormatting sqref="C13">
    <cfRule type="expression" dxfId="137" priority="46">
      <formula>$H13=2</formula>
    </cfRule>
  </conditionalFormatting>
  <conditionalFormatting sqref="D13">
    <cfRule type="expression" dxfId="136" priority="45">
      <formula>$H13=2</formula>
    </cfRule>
  </conditionalFormatting>
  <conditionalFormatting sqref="D13">
    <cfRule type="cellIs" dxfId="135" priority="44" operator="equal">
      <formula>"Ne"</formula>
    </cfRule>
  </conditionalFormatting>
  <conditionalFormatting sqref="D13">
    <cfRule type="cellIs" dxfId="134" priority="43" operator="equal">
      <formula>"Ne"</formula>
    </cfRule>
  </conditionalFormatting>
  <conditionalFormatting sqref="D13">
    <cfRule type="cellIs" dxfId="133" priority="42" operator="equal">
      <formula>"Ne"</formula>
    </cfRule>
  </conditionalFormatting>
  <conditionalFormatting sqref="C18:E18">
    <cfRule type="expression" dxfId="132" priority="41">
      <formula>$H18=2</formula>
    </cfRule>
  </conditionalFormatting>
  <conditionalFormatting sqref="D16:E17">
    <cfRule type="expression" dxfId="131" priority="40">
      <formula>$H16=2</formula>
    </cfRule>
  </conditionalFormatting>
  <conditionalFormatting sqref="C17">
    <cfRule type="expression" dxfId="130" priority="39">
      <formula>$H17=2</formula>
    </cfRule>
  </conditionalFormatting>
  <conditionalFormatting sqref="C20">
    <cfRule type="expression" dxfId="129" priority="28">
      <formula>$H20=2</formula>
    </cfRule>
  </conditionalFormatting>
  <conditionalFormatting sqref="E19">
    <cfRule type="expression" dxfId="128" priority="38">
      <formula>$H19=2</formula>
    </cfRule>
  </conditionalFormatting>
  <conditionalFormatting sqref="D20:E20">
    <cfRule type="expression" dxfId="127" priority="37">
      <formula>$H20=2</formula>
    </cfRule>
  </conditionalFormatting>
  <conditionalFormatting sqref="C16">
    <cfRule type="expression" dxfId="126" priority="35">
      <formula>$H16=2</formula>
    </cfRule>
  </conditionalFormatting>
  <conditionalFormatting sqref="D18">
    <cfRule type="cellIs" dxfId="125" priority="34" operator="equal">
      <formula>"Ano"</formula>
    </cfRule>
  </conditionalFormatting>
  <conditionalFormatting sqref="C19">
    <cfRule type="expression" dxfId="124" priority="33">
      <formula>$H19=2</formula>
    </cfRule>
  </conditionalFormatting>
  <conditionalFormatting sqref="D19">
    <cfRule type="expression" dxfId="123" priority="32">
      <formula>$H19=2</formula>
    </cfRule>
  </conditionalFormatting>
  <conditionalFormatting sqref="D19">
    <cfRule type="cellIs" dxfId="122" priority="31" operator="equal">
      <formula>"Ne"</formula>
    </cfRule>
  </conditionalFormatting>
  <conditionalFormatting sqref="D19">
    <cfRule type="cellIs" dxfId="121" priority="30" operator="equal">
      <formula>"Ne"</formula>
    </cfRule>
  </conditionalFormatting>
  <conditionalFormatting sqref="D19">
    <cfRule type="cellIs" dxfId="120" priority="29" operator="equal">
      <formula>"Ne"</formula>
    </cfRule>
  </conditionalFormatting>
  <conditionalFormatting sqref="E28">
    <cfRule type="expression" dxfId="119" priority="8">
      <formula>$H28=2</formula>
    </cfRule>
  </conditionalFormatting>
  <conditionalFormatting sqref="D25:E25 E22">
    <cfRule type="expression" dxfId="118" priority="27">
      <formula>$H22=2</formula>
    </cfRule>
  </conditionalFormatting>
  <conditionalFormatting sqref="C25">
    <cfRule type="expression" dxfId="117" priority="26">
      <formula>$H25=2</formula>
    </cfRule>
  </conditionalFormatting>
  <conditionalFormatting sqref="C22">
    <cfRule type="expression" dxfId="116" priority="25">
      <formula>$H22=2</formula>
    </cfRule>
  </conditionalFormatting>
  <conditionalFormatting sqref="D22">
    <cfRule type="expression" dxfId="115" priority="24">
      <formula>$H22=2</formula>
    </cfRule>
  </conditionalFormatting>
  <conditionalFormatting sqref="D22">
    <cfRule type="cellIs" dxfId="114" priority="23" operator="equal">
      <formula>"Ne"</formula>
    </cfRule>
  </conditionalFormatting>
  <conditionalFormatting sqref="D22">
    <cfRule type="cellIs" dxfId="113" priority="22" operator="equal">
      <formula>"Ne"</formula>
    </cfRule>
  </conditionalFormatting>
  <conditionalFormatting sqref="D22">
    <cfRule type="cellIs" dxfId="112" priority="21" operator="equal">
      <formula>"Ne"</formula>
    </cfRule>
  </conditionalFormatting>
  <conditionalFormatting sqref="E23">
    <cfRule type="expression" dxfId="111" priority="20">
      <formula>$H23=2</formula>
    </cfRule>
  </conditionalFormatting>
  <conditionalFormatting sqref="C23">
    <cfRule type="expression" dxfId="110" priority="19">
      <formula>$H23=2</formula>
    </cfRule>
  </conditionalFormatting>
  <conditionalFormatting sqref="D23">
    <cfRule type="expression" dxfId="109" priority="18">
      <formula>$H23=2</formula>
    </cfRule>
  </conditionalFormatting>
  <conditionalFormatting sqref="D23">
    <cfRule type="cellIs" dxfId="108" priority="17" operator="equal">
      <formula>"Ne"</formula>
    </cfRule>
  </conditionalFormatting>
  <conditionalFormatting sqref="D23">
    <cfRule type="cellIs" dxfId="107" priority="16" operator="equal">
      <formula>"Ne"</formula>
    </cfRule>
  </conditionalFormatting>
  <conditionalFormatting sqref="D23">
    <cfRule type="cellIs" dxfId="106" priority="15" operator="equal">
      <formula>"Ne"</formula>
    </cfRule>
  </conditionalFormatting>
  <conditionalFormatting sqref="E24">
    <cfRule type="expression" dxfId="105" priority="14">
      <formula>$H24=2</formula>
    </cfRule>
  </conditionalFormatting>
  <conditionalFormatting sqref="C24">
    <cfRule type="expression" dxfId="104" priority="13">
      <formula>$H24=2</formula>
    </cfRule>
  </conditionalFormatting>
  <conditionalFormatting sqref="D24">
    <cfRule type="expression" dxfId="103" priority="12">
      <formula>$H24=2</formula>
    </cfRule>
  </conditionalFormatting>
  <conditionalFormatting sqref="D24">
    <cfRule type="cellIs" dxfId="102" priority="11" operator="equal">
      <formula>"Ne"</formula>
    </cfRule>
  </conditionalFormatting>
  <conditionalFormatting sqref="D24">
    <cfRule type="cellIs" dxfId="101" priority="10" operator="equal">
      <formula>"Ne"</formula>
    </cfRule>
  </conditionalFormatting>
  <conditionalFormatting sqref="D24">
    <cfRule type="cellIs" dxfId="100" priority="9" operator="equal">
      <formula>"Ne"</formula>
    </cfRule>
  </conditionalFormatting>
  <conditionalFormatting sqref="C29">
    <cfRule type="expression" dxfId="99" priority="1">
      <formula>$H29=2</formula>
    </cfRule>
  </conditionalFormatting>
  <conditionalFormatting sqref="D29:E29">
    <cfRule type="expression" dxfId="98" priority="7">
      <formula>$H29=2</formula>
    </cfRule>
  </conditionalFormatting>
  <conditionalFormatting sqref="C28">
    <cfRule type="expression" dxfId="97" priority="6">
      <formula>$H28=2</formula>
    </cfRule>
  </conditionalFormatting>
  <conditionalFormatting sqref="D28">
    <cfRule type="expression" dxfId="96" priority="5">
      <formula>$H28=2</formula>
    </cfRule>
  </conditionalFormatting>
  <conditionalFormatting sqref="D28">
    <cfRule type="cellIs" dxfId="95" priority="4" operator="equal">
      <formula>"Ne"</formula>
    </cfRule>
  </conditionalFormatting>
  <conditionalFormatting sqref="D28">
    <cfRule type="cellIs" dxfId="94" priority="3" operator="equal">
      <formula>"Ne"</formula>
    </cfRule>
  </conditionalFormatting>
  <conditionalFormatting sqref="D28">
    <cfRule type="cellIs" dxfId="93" priority="2" operator="equal">
      <formula>"Ne"</formula>
    </cfRule>
  </conditionalFormatting>
  <dataValidations count="2">
    <dataValidation type="list" allowBlank="1" showInputMessage="1" showErrorMessage="1" sqref="D13 D28 D19" xr:uid="{00000000-0002-0000-0000-000000000000}">
      <formula1>$N$1:$N$4</formula1>
    </dataValidation>
    <dataValidation type="list" allowBlank="1" showInputMessage="1" showErrorMessage="1" sqref="D7 D22:D24 D18 D16 D12 D10" xr:uid="{00000000-0002-0000-0000-000001000000}">
      <formula1>$N$1:$N$3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zoomScaleNormal="100" workbookViewId="0">
      <selection activeCell="D7" sqref="D7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0.28515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</cols>
  <sheetData>
    <row r="1" spans="1:17" ht="23.25" x14ac:dyDescent="0.35">
      <c r="C1" s="84" t="s">
        <v>111</v>
      </c>
      <c r="D1" s="84"/>
      <c r="E1" s="84"/>
    </row>
    <row r="2" spans="1:17" x14ac:dyDescent="0.25">
      <c r="N2" t="s">
        <v>30</v>
      </c>
      <c r="O2">
        <v>1</v>
      </c>
      <c r="P2">
        <v>0</v>
      </c>
      <c r="Q2">
        <v>1</v>
      </c>
    </row>
    <row r="3" spans="1:17" x14ac:dyDescent="0.25">
      <c r="C3" s="15" t="s">
        <v>58</v>
      </c>
      <c r="N3" t="s">
        <v>31</v>
      </c>
      <c r="O3">
        <v>0</v>
      </c>
      <c r="P3">
        <v>1</v>
      </c>
      <c r="Q3">
        <v>2</v>
      </c>
    </row>
    <row r="4" spans="1:17" x14ac:dyDescent="0.25">
      <c r="C4" s="16" t="s">
        <v>59</v>
      </c>
      <c r="N4" t="s">
        <v>57</v>
      </c>
      <c r="Q4">
        <v>3</v>
      </c>
    </row>
    <row r="6" spans="1:17" x14ac:dyDescent="0.25">
      <c r="A6" s="1" t="s">
        <v>1</v>
      </c>
      <c r="F6" t="s">
        <v>47</v>
      </c>
      <c r="G6" t="s">
        <v>46</v>
      </c>
      <c r="H6" t="s">
        <v>45</v>
      </c>
    </row>
    <row r="7" spans="1:17" x14ac:dyDescent="0.25">
      <c r="B7" s="1">
        <v>1</v>
      </c>
      <c r="C7" s="4" t="s">
        <v>2</v>
      </c>
      <c r="D7" s="6">
        <f>'Obecná část'!D7</f>
        <v>0</v>
      </c>
      <c r="E7" s="10"/>
      <c r="F7" s="11">
        <f>IFERROR(LOOKUP(D7,$N$2:$N$3,$O$2:$O$3),0)</f>
        <v>0</v>
      </c>
      <c r="G7">
        <v>1</v>
      </c>
      <c r="H7">
        <f>IF(B7=G7,1,2)</f>
        <v>1</v>
      </c>
    </row>
    <row r="8" spans="1:17" x14ac:dyDescent="0.25">
      <c r="E8" s="11"/>
      <c r="F8" s="11"/>
    </row>
    <row r="9" spans="1:17" x14ac:dyDescent="0.25">
      <c r="E9" s="11"/>
      <c r="F9" s="11"/>
    </row>
    <row r="10" spans="1:17" x14ac:dyDescent="0.25">
      <c r="A10" s="1" t="s">
        <v>0</v>
      </c>
      <c r="E10" s="11"/>
      <c r="F10" s="11"/>
    </row>
    <row r="11" spans="1:17" ht="30" x14ac:dyDescent="0.25">
      <c r="B11" s="1">
        <f>F7</f>
        <v>0</v>
      </c>
      <c r="C11" s="4" t="s">
        <v>32</v>
      </c>
      <c r="D11" s="19"/>
      <c r="E11" s="20"/>
      <c r="F11" s="11">
        <f>IFERROR(LOOKUP(D11,$N$2:$N$3,$O$2:$O$3),0)</f>
        <v>0</v>
      </c>
      <c r="G11">
        <v>1</v>
      </c>
      <c r="H11">
        <f>IF(B11=G11,1,2)</f>
        <v>2</v>
      </c>
    </row>
    <row r="12" spans="1:17" x14ac:dyDescent="0.25">
      <c r="A12" s="3" t="s">
        <v>3</v>
      </c>
      <c r="D12" s="20"/>
      <c r="E12" s="20"/>
      <c r="F12" s="11"/>
    </row>
    <row r="13" spans="1:17" x14ac:dyDescent="0.25">
      <c r="B13" s="1">
        <f>F11*F7</f>
        <v>0</v>
      </c>
      <c r="C13" s="4" t="s">
        <v>38</v>
      </c>
      <c r="D13" s="19"/>
      <c r="E13" s="20"/>
      <c r="F13" s="11">
        <f t="shared" ref="F13:F18" si="0">IFERROR(LOOKUP(D13,$N$2:$N$3,$O$2:$O$3),0)</f>
        <v>0</v>
      </c>
      <c r="G13">
        <v>1</v>
      </c>
      <c r="H13">
        <f>IF(B13=G13,1,2)</f>
        <v>2</v>
      </c>
    </row>
    <row r="14" spans="1:17" ht="14.45" customHeight="1" x14ac:dyDescent="0.25">
      <c r="B14" s="1">
        <f>+F13*B13</f>
        <v>0</v>
      </c>
      <c r="C14" s="4" t="s">
        <v>4</v>
      </c>
      <c r="D14" s="19"/>
      <c r="E14" s="20"/>
      <c r="F14" s="11">
        <f t="shared" si="0"/>
        <v>0</v>
      </c>
      <c r="G14">
        <v>1</v>
      </c>
      <c r="H14">
        <f t="shared" ref="H14:H69" si="1">IF(B14=G14,1,2)</f>
        <v>2</v>
      </c>
    </row>
    <row r="15" spans="1:17" x14ac:dyDescent="0.25">
      <c r="B15" s="1">
        <f>+$B$14*$F$14</f>
        <v>0</v>
      </c>
      <c r="C15" s="4" t="s">
        <v>5</v>
      </c>
      <c r="D15" s="19"/>
      <c r="E15" s="20"/>
      <c r="F15" s="11">
        <f t="shared" si="0"/>
        <v>0</v>
      </c>
      <c r="G15">
        <v>1</v>
      </c>
      <c r="H15">
        <f t="shared" si="1"/>
        <v>2</v>
      </c>
    </row>
    <row r="16" spans="1:17" ht="30" x14ac:dyDescent="0.25">
      <c r="B16" s="1">
        <f t="shared" ref="B16:B18" si="2">+$B$14*$F$14</f>
        <v>0</v>
      </c>
      <c r="C16" s="4" t="s">
        <v>6</v>
      </c>
      <c r="D16" s="19"/>
      <c r="E16" s="20"/>
      <c r="F16" s="11">
        <f t="shared" si="0"/>
        <v>0</v>
      </c>
      <c r="G16">
        <v>1</v>
      </c>
      <c r="H16">
        <f t="shared" si="1"/>
        <v>2</v>
      </c>
    </row>
    <row r="17" spans="1:8" x14ac:dyDescent="0.25">
      <c r="B17" s="1">
        <f t="shared" si="2"/>
        <v>0</v>
      </c>
      <c r="C17" s="4" t="s">
        <v>7</v>
      </c>
      <c r="D17" s="19"/>
      <c r="E17" s="20"/>
      <c r="F17" s="11">
        <f t="shared" si="0"/>
        <v>0</v>
      </c>
      <c r="G17">
        <v>1</v>
      </c>
      <c r="H17">
        <f t="shared" si="1"/>
        <v>2</v>
      </c>
    </row>
    <row r="18" spans="1:8" ht="15.75" thickBot="1" x14ac:dyDescent="0.3">
      <c r="B18" s="1">
        <f t="shared" si="2"/>
        <v>0</v>
      </c>
      <c r="C18" s="4" t="s">
        <v>8</v>
      </c>
      <c r="D18" s="19"/>
      <c r="E18" s="20"/>
      <c r="F18" s="11">
        <f t="shared" si="0"/>
        <v>0</v>
      </c>
      <c r="G18">
        <v>1</v>
      </c>
      <c r="H18">
        <f t="shared" si="1"/>
        <v>2</v>
      </c>
    </row>
    <row r="19" spans="1:8" ht="61.15" customHeight="1" thickBot="1" x14ac:dyDescent="0.3">
      <c r="B19" s="1">
        <f>+$B$18*$F$18</f>
        <v>0</v>
      </c>
      <c r="C19" s="4" t="s">
        <v>9</v>
      </c>
      <c r="D19" s="82"/>
      <c r="E19" s="83"/>
      <c r="F19" s="7"/>
      <c r="G19">
        <v>1</v>
      </c>
      <c r="H19">
        <f t="shared" si="1"/>
        <v>2</v>
      </c>
    </row>
    <row r="20" spans="1:8" ht="45.75" thickBot="1" x14ac:dyDescent="0.3">
      <c r="B20" s="1">
        <f>+$B$13*$F$11</f>
        <v>0</v>
      </c>
      <c r="C20" s="4" t="s">
        <v>10</v>
      </c>
      <c r="D20" s="19"/>
      <c r="E20" s="20"/>
      <c r="F20" s="11">
        <f>IFERROR(LOOKUP(D20,$N$2:$N$3,$Q$2:$Q$3),0)</f>
        <v>0</v>
      </c>
      <c r="G20">
        <v>1</v>
      </c>
      <c r="H20">
        <f t="shared" si="1"/>
        <v>2</v>
      </c>
    </row>
    <row r="21" spans="1:8" ht="58.9" customHeight="1" thickBot="1" x14ac:dyDescent="0.3">
      <c r="B21" s="1">
        <f>B13*IF(F20+F14&gt;1,1,0)</f>
        <v>0</v>
      </c>
      <c r="C21" s="8" t="s">
        <v>37</v>
      </c>
      <c r="D21" s="82"/>
      <c r="E21" s="83"/>
      <c r="F21" s="12"/>
      <c r="G21">
        <v>1</v>
      </c>
      <c r="H21">
        <f t="shared" si="1"/>
        <v>2</v>
      </c>
    </row>
    <row r="22" spans="1:8" ht="30" x14ac:dyDescent="0.25">
      <c r="B22" s="1">
        <f>+F11*F7</f>
        <v>0</v>
      </c>
      <c r="C22" s="4" t="s">
        <v>39</v>
      </c>
      <c r="D22" s="19"/>
      <c r="E22" s="20"/>
      <c r="F22" s="11">
        <f>IFERROR(LOOKUP(D22,$N$2:$N$3,$O$2:$O$3),0)</f>
        <v>0</v>
      </c>
      <c r="G22">
        <v>1</v>
      </c>
      <c r="H22">
        <f t="shared" si="1"/>
        <v>2</v>
      </c>
    </row>
    <row r="23" spans="1:8" ht="45.75" thickBot="1" x14ac:dyDescent="0.3">
      <c r="B23" s="1">
        <f>+B22*F11*F22</f>
        <v>0</v>
      </c>
      <c r="C23" s="4" t="s">
        <v>48</v>
      </c>
      <c r="D23" s="19"/>
      <c r="E23" s="20"/>
      <c r="F23" s="11">
        <f>IFERROR(LOOKUP(D23,$N$2:$N$3,$Q$2:$Q$3),0)</f>
        <v>0</v>
      </c>
      <c r="G23">
        <v>1</v>
      </c>
      <c r="H23">
        <f t="shared" si="1"/>
        <v>2</v>
      </c>
    </row>
    <row r="24" spans="1:8" ht="58.15" customHeight="1" thickBot="1" x14ac:dyDescent="0.3">
      <c r="B24" s="1">
        <f>+B23*B22</f>
        <v>0</v>
      </c>
      <c r="C24" s="8" t="s">
        <v>37</v>
      </c>
      <c r="D24" s="82"/>
      <c r="E24" s="83"/>
      <c r="F24" s="12"/>
      <c r="G24">
        <v>1</v>
      </c>
      <c r="H24">
        <f t="shared" si="1"/>
        <v>2</v>
      </c>
    </row>
    <row r="25" spans="1:8" ht="30" x14ac:dyDescent="0.25">
      <c r="B25" s="1">
        <f>+B13*F11</f>
        <v>0</v>
      </c>
      <c r="C25" s="4" t="s">
        <v>40</v>
      </c>
      <c r="D25" s="19"/>
      <c r="E25" s="20"/>
      <c r="F25" s="11">
        <f>IFERROR(LOOKUP(D25,$N$2:$N$3,$O$2:$O$3),0)</f>
        <v>0</v>
      </c>
      <c r="G25">
        <v>1</v>
      </c>
      <c r="H25">
        <f t="shared" si="1"/>
        <v>2</v>
      </c>
    </row>
    <row r="26" spans="1:8" x14ac:dyDescent="0.25">
      <c r="A26" s="3" t="s">
        <v>11</v>
      </c>
      <c r="D26" s="20"/>
      <c r="E26" s="20"/>
      <c r="F26" s="11"/>
      <c r="H26">
        <f t="shared" si="1"/>
        <v>1</v>
      </c>
    </row>
    <row r="27" spans="1:8" ht="45.75" thickBot="1" x14ac:dyDescent="0.3">
      <c r="B27" s="1">
        <f>+F11*F7</f>
        <v>0</v>
      </c>
      <c r="C27" s="4" t="s">
        <v>12</v>
      </c>
      <c r="D27" s="19"/>
      <c r="E27" s="20"/>
      <c r="F27" s="11">
        <f>IFERROR(LOOKUP(D27,$N$2:$N$3,$Q$2:$Q$3),0)</f>
        <v>0</v>
      </c>
      <c r="G27">
        <v>1</v>
      </c>
      <c r="H27">
        <f t="shared" si="1"/>
        <v>2</v>
      </c>
    </row>
    <row r="28" spans="1:8" ht="57" customHeight="1" thickBot="1" x14ac:dyDescent="0.3">
      <c r="B28" s="1">
        <f>+F27*F11*B27</f>
        <v>0</v>
      </c>
      <c r="C28" s="8" t="s">
        <v>41</v>
      </c>
      <c r="D28" s="82"/>
      <c r="E28" s="83"/>
      <c r="F28" s="12"/>
      <c r="G28">
        <v>2</v>
      </c>
      <c r="H28">
        <f t="shared" si="1"/>
        <v>2</v>
      </c>
    </row>
    <row r="29" spans="1:8" x14ac:dyDescent="0.25">
      <c r="A29" s="3" t="s">
        <v>13</v>
      </c>
      <c r="D29" s="21"/>
      <c r="E29" s="21"/>
      <c r="F29" s="11"/>
      <c r="H29">
        <f t="shared" si="1"/>
        <v>1</v>
      </c>
    </row>
    <row r="30" spans="1:8" ht="30.75" thickBot="1" x14ac:dyDescent="0.3">
      <c r="B30" s="1">
        <f>+F11*F7</f>
        <v>0</v>
      </c>
      <c r="C30" s="4" t="s">
        <v>14</v>
      </c>
      <c r="D30" s="19"/>
      <c r="E30" s="20"/>
      <c r="F30" s="11">
        <f>IFERROR(LOOKUP(D30,$N$2:$N$3,$Q$2:$Q$3),0)</f>
        <v>0</v>
      </c>
      <c r="G30">
        <v>1</v>
      </c>
      <c r="H30">
        <f t="shared" si="1"/>
        <v>2</v>
      </c>
    </row>
    <row r="31" spans="1:8" ht="45" customHeight="1" thickBot="1" x14ac:dyDescent="0.3">
      <c r="B31" s="1">
        <f>+B30*F30</f>
        <v>0</v>
      </c>
      <c r="C31" s="8" t="s">
        <v>41</v>
      </c>
      <c r="D31" s="82"/>
      <c r="E31" s="83"/>
      <c r="F31" s="12"/>
      <c r="G31">
        <v>2</v>
      </c>
      <c r="H31">
        <f t="shared" si="1"/>
        <v>2</v>
      </c>
    </row>
    <row r="32" spans="1:8" x14ac:dyDescent="0.25">
      <c r="A32" s="3" t="s">
        <v>21</v>
      </c>
      <c r="D32" s="21"/>
      <c r="E32" s="21"/>
      <c r="F32" s="11"/>
      <c r="H32">
        <f t="shared" si="1"/>
        <v>1</v>
      </c>
    </row>
    <row r="33" spans="1:8" ht="30" x14ac:dyDescent="0.25">
      <c r="B33" s="1">
        <f>F11*F7</f>
        <v>0</v>
      </c>
      <c r="C33" s="4" t="s">
        <v>42</v>
      </c>
      <c r="D33" s="19"/>
      <c r="E33" s="20"/>
      <c r="F33" s="11">
        <f>IFERROR(LOOKUP(D33,$N$2:$N$3,$O$2:$O$3),0)</f>
        <v>0</v>
      </c>
      <c r="G33">
        <v>1</v>
      </c>
      <c r="H33">
        <f t="shared" si="1"/>
        <v>2</v>
      </c>
    </row>
    <row r="34" spans="1:8" ht="30.75" thickBot="1" x14ac:dyDescent="0.3">
      <c r="B34" s="1">
        <f>B33*F33</f>
        <v>0</v>
      </c>
      <c r="C34" s="4" t="s">
        <v>49</v>
      </c>
      <c r="D34" s="19"/>
      <c r="E34" s="20"/>
      <c r="F34" s="11">
        <f>IFERROR(LOOKUP(D34,$N$2:$N$3,$Q$2:$Q$3),0)</f>
        <v>0</v>
      </c>
      <c r="G34">
        <v>1</v>
      </c>
      <c r="H34">
        <f t="shared" si="1"/>
        <v>2</v>
      </c>
    </row>
    <row r="35" spans="1:8" ht="58.15" customHeight="1" thickBot="1" x14ac:dyDescent="0.3">
      <c r="B35" s="1">
        <f>F11*F34*B34</f>
        <v>0</v>
      </c>
      <c r="C35" s="8" t="s">
        <v>41</v>
      </c>
      <c r="D35" s="82"/>
      <c r="E35" s="83"/>
      <c r="F35" s="12"/>
      <c r="G35">
        <v>2</v>
      </c>
      <c r="H35">
        <f t="shared" si="1"/>
        <v>2</v>
      </c>
    </row>
    <row r="36" spans="1:8" x14ac:dyDescent="0.25">
      <c r="A36" s="3" t="s">
        <v>15</v>
      </c>
      <c r="D36" s="21"/>
      <c r="E36" s="21"/>
      <c r="F36" s="11"/>
      <c r="H36">
        <f t="shared" si="1"/>
        <v>1</v>
      </c>
    </row>
    <row r="37" spans="1:8" ht="30" x14ac:dyDescent="0.25">
      <c r="B37" s="1">
        <f>F11*F7</f>
        <v>0</v>
      </c>
      <c r="C37" s="5" t="s">
        <v>43</v>
      </c>
      <c r="D37" s="19"/>
      <c r="E37" s="20"/>
      <c r="F37" s="11">
        <f t="shared" ref="F37:F38" si="3">IFERROR(LOOKUP(D37,$N$2:$N$3,$O$2:$O$3),0)</f>
        <v>0</v>
      </c>
      <c r="G37">
        <v>1</v>
      </c>
      <c r="H37">
        <f t="shared" si="1"/>
        <v>2</v>
      </c>
    </row>
    <row r="38" spans="1:8" ht="30" x14ac:dyDescent="0.25">
      <c r="B38" s="1">
        <f>IF(F20*F23&gt;1,1,0)*F7*F11</f>
        <v>0</v>
      </c>
      <c r="C38" s="5" t="s">
        <v>44</v>
      </c>
      <c r="D38" s="19"/>
      <c r="E38" s="20"/>
      <c r="F38" s="11">
        <f t="shared" si="3"/>
        <v>0</v>
      </c>
      <c r="G38">
        <v>1</v>
      </c>
      <c r="H38">
        <f t="shared" si="1"/>
        <v>2</v>
      </c>
    </row>
    <row r="39" spans="1:8" ht="30.75" thickBot="1" x14ac:dyDescent="0.3">
      <c r="B39" s="1">
        <f>B37</f>
        <v>0</v>
      </c>
      <c r="C39" s="4" t="s">
        <v>50</v>
      </c>
      <c r="D39" s="19"/>
      <c r="E39" s="20"/>
      <c r="F39" s="11">
        <f>IFERROR(LOOKUP(D39,$N$2:$N$3,$O$2:$O$3),0)</f>
        <v>0</v>
      </c>
      <c r="G39">
        <v>1</v>
      </c>
      <c r="H39">
        <f t="shared" si="1"/>
        <v>2</v>
      </c>
    </row>
    <row r="40" spans="1:8" ht="57.6" customHeight="1" thickBot="1" x14ac:dyDescent="0.3">
      <c r="B40" s="1">
        <f>F11*F39*B39</f>
        <v>0</v>
      </c>
      <c r="C40" s="8" t="s">
        <v>41</v>
      </c>
      <c r="D40" s="82"/>
      <c r="E40" s="83"/>
      <c r="F40" s="12"/>
      <c r="G40">
        <v>1</v>
      </c>
      <c r="H40">
        <f t="shared" si="1"/>
        <v>2</v>
      </c>
    </row>
    <row r="41" spans="1:8" ht="45.75" thickBot="1" x14ac:dyDescent="0.3">
      <c r="B41" s="1">
        <f>IF(SUM(F37:F39)&gt;0,1,0)</f>
        <v>0</v>
      </c>
      <c r="C41" s="4" t="s">
        <v>16</v>
      </c>
      <c r="D41" s="19"/>
      <c r="E41" s="20"/>
      <c r="F41" s="11">
        <f>IFERROR(LOOKUP(D41,$N$2:$N$3,$Q$2:$Q$3),0)</f>
        <v>0</v>
      </c>
      <c r="G41">
        <v>1</v>
      </c>
      <c r="H41">
        <f t="shared" si="1"/>
        <v>2</v>
      </c>
    </row>
    <row r="42" spans="1:8" ht="57.6" customHeight="1" thickBot="1" x14ac:dyDescent="0.3">
      <c r="B42" s="1">
        <f>F11*F41*B41</f>
        <v>0</v>
      </c>
      <c r="C42" s="8" t="s">
        <v>41</v>
      </c>
      <c r="D42" s="82"/>
      <c r="E42" s="83"/>
      <c r="F42" s="12"/>
      <c r="G42">
        <v>2</v>
      </c>
      <c r="H42">
        <f t="shared" si="1"/>
        <v>2</v>
      </c>
    </row>
    <row r="43" spans="1:8" ht="44.45" customHeight="1" thickBot="1" x14ac:dyDescent="0.3">
      <c r="B43" s="1">
        <f>IF(SUM(B37:B39)&gt;1,1,0)</f>
        <v>0</v>
      </c>
      <c r="C43" s="4" t="s">
        <v>17</v>
      </c>
      <c r="D43" s="19"/>
      <c r="E43" s="20"/>
      <c r="F43" s="11">
        <f>IFERROR(LOOKUP(D43,$N$2:$N$3,$Q$2:$Q$3),0)</f>
        <v>0</v>
      </c>
      <c r="G43">
        <v>1</v>
      </c>
      <c r="H43">
        <f t="shared" si="1"/>
        <v>2</v>
      </c>
    </row>
    <row r="44" spans="1:8" ht="57.6" customHeight="1" thickBot="1" x14ac:dyDescent="0.3">
      <c r="B44" s="1">
        <f>+F43*F11*F7</f>
        <v>0</v>
      </c>
      <c r="C44" s="8" t="s">
        <v>41</v>
      </c>
      <c r="D44" s="82"/>
      <c r="E44" s="83"/>
      <c r="F44" s="12"/>
      <c r="G44">
        <v>2</v>
      </c>
      <c r="H44">
        <f t="shared" si="1"/>
        <v>2</v>
      </c>
    </row>
    <row r="45" spans="1:8" x14ac:dyDescent="0.25">
      <c r="A45" s="3" t="s">
        <v>18</v>
      </c>
      <c r="D45" s="21"/>
      <c r="E45" s="21"/>
      <c r="F45" s="11"/>
      <c r="H45">
        <f t="shared" si="1"/>
        <v>1</v>
      </c>
    </row>
    <row r="46" spans="1:8" ht="30.75" thickBot="1" x14ac:dyDescent="0.3">
      <c r="B46" s="1">
        <f>F11*F7</f>
        <v>0</v>
      </c>
      <c r="C46" s="4" t="s">
        <v>19</v>
      </c>
      <c r="D46" s="19"/>
      <c r="E46" s="20"/>
      <c r="F46" s="11">
        <f>IFERROR(LOOKUP(D46,$N$2:$N$3,$Q$2:$Q$3),0)</f>
        <v>0</v>
      </c>
      <c r="G46">
        <v>1</v>
      </c>
      <c r="H46">
        <f t="shared" si="1"/>
        <v>2</v>
      </c>
    </row>
    <row r="47" spans="1:8" ht="58.15" customHeight="1" thickBot="1" x14ac:dyDescent="0.3">
      <c r="B47" s="1">
        <f>F46*B46</f>
        <v>0</v>
      </c>
      <c r="C47" s="8" t="s">
        <v>41</v>
      </c>
      <c r="D47" s="82"/>
      <c r="E47" s="83"/>
      <c r="F47" s="12"/>
      <c r="G47">
        <v>2</v>
      </c>
      <c r="H47">
        <f t="shared" si="1"/>
        <v>2</v>
      </c>
    </row>
    <row r="48" spans="1:8" ht="30.75" thickBot="1" x14ac:dyDescent="0.3">
      <c r="B48" s="1">
        <f>B46</f>
        <v>0</v>
      </c>
      <c r="C48" s="4" t="s">
        <v>20</v>
      </c>
      <c r="D48" s="19"/>
      <c r="E48" s="20"/>
      <c r="F48" s="11">
        <f>IFERROR(LOOKUP(D48,$N$2:$N$3,$Q$2:$Q$3),0)</f>
        <v>0</v>
      </c>
      <c r="G48">
        <v>1</v>
      </c>
      <c r="H48">
        <f t="shared" si="1"/>
        <v>2</v>
      </c>
    </row>
    <row r="49" spans="1:15" ht="58.9" customHeight="1" thickBot="1" x14ac:dyDescent="0.3">
      <c r="B49" s="1">
        <f>F48*B46</f>
        <v>0</v>
      </c>
      <c r="C49" s="8" t="s">
        <v>41</v>
      </c>
      <c r="D49" s="82"/>
      <c r="E49" s="83"/>
      <c r="F49" s="12"/>
      <c r="G49">
        <v>2</v>
      </c>
      <c r="H49">
        <f t="shared" si="1"/>
        <v>2</v>
      </c>
    </row>
    <row r="50" spans="1:15" x14ac:dyDescent="0.25">
      <c r="A50" s="3" t="s">
        <v>22</v>
      </c>
      <c r="D50" s="21"/>
      <c r="E50" s="21"/>
      <c r="F50" s="11"/>
      <c r="H50">
        <f t="shared" si="1"/>
        <v>1</v>
      </c>
    </row>
    <row r="51" spans="1:15" ht="30" x14ac:dyDescent="0.25">
      <c r="B51" s="1">
        <f>F11*F7</f>
        <v>0</v>
      </c>
      <c r="C51" s="4" t="s">
        <v>23</v>
      </c>
      <c r="D51" s="19"/>
      <c r="E51" s="20"/>
      <c r="F51" s="11">
        <f t="shared" ref="F51:F52" si="4">IFERROR(LOOKUP(D51,$N$2:$N$3,$Q$2:$Q$3),0)</f>
        <v>0</v>
      </c>
      <c r="G51">
        <v>1</v>
      </c>
      <c r="H51">
        <f t="shared" si="1"/>
        <v>2</v>
      </c>
    </row>
    <row r="52" spans="1:15" ht="30.75" thickBot="1" x14ac:dyDescent="0.3">
      <c r="B52" s="1">
        <f>+F51*B51</f>
        <v>0</v>
      </c>
      <c r="C52" s="4" t="s">
        <v>51</v>
      </c>
      <c r="D52" s="19"/>
      <c r="E52" s="20"/>
      <c r="F52" s="11">
        <f t="shared" si="4"/>
        <v>0</v>
      </c>
      <c r="G52">
        <v>2</v>
      </c>
      <c r="H52">
        <f t="shared" ref="H52:H53" si="5">IF(B52=G52,1,2)</f>
        <v>2</v>
      </c>
    </row>
    <row r="53" spans="1:15" ht="58.15" customHeight="1" thickBot="1" x14ac:dyDescent="0.3">
      <c r="B53" s="1">
        <f>+F52*B51</f>
        <v>0</v>
      </c>
      <c r="C53" s="8" t="s">
        <v>41</v>
      </c>
      <c r="D53" s="82"/>
      <c r="E53" s="83"/>
      <c r="F53" s="12"/>
      <c r="G53">
        <v>2</v>
      </c>
      <c r="H53">
        <f t="shared" si="5"/>
        <v>2</v>
      </c>
    </row>
    <row r="54" spans="1:15" ht="30" x14ac:dyDescent="0.25">
      <c r="B54" s="1">
        <f>F51*F11*B51</f>
        <v>0</v>
      </c>
      <c r="C54" s="4" t="s">
        <v>24</v>
      </c>
      <c r="D54" s="19"/>
      <c r="E54" s="20"/>
      <c r="F54" s="11">
        <f t="shared" ref="F54:F55" si="6">IFERROR(LOOKUP(D54,$N$2:$N$3,$Q$2:$Q$3),0)</f>
        <v>0</v>
      </c>
      <c r="G54">
        <v>1</v>
      </c>
      <c r="H54">
        <f t="shared" si="1"/>
        <v>2</v>
      </c>
    </row>
    <row r="55" spans="1:15" ht="30.75" thickBot="1" x14ac:dyDescent="0.3">
      <c r="B55" s="1">
        <f>F54*F11*B54</f>
        <v>0</v>
      </c>
      <c r="C55" s="4" t="s">
        <v>25</v>
      </c>
      <c r="D55" s="19"/>
      <c r="E55" s="20"/>
      <c r="F55" s="11">
        <f t="shared" si="6"/>
        <v>0</v>
      </c>
      <c r="G55">
        <v>1</v>
      </c>
      <c r="H55">
        <f t="shared" si="1"/>
        <v>2</v>
      </c>
    </row>
    <row r="56" spans="1:15" ht="57.6" customHeight="1" thickBot="1" x14ac:dyDescent="0.3">
      <c r="B56" s="1">
        <f>B51*AND(F54=1,F55=2)</f>
        <v>0</v>
      </c>
      <c r="C56" s="8" t="s">
        <v>41</v>
      </c>
      <c r="D56" s="82"/>
      <c r="E56" s="83"/>
      <c r="F56" s="12"/>
      <c r="G56">
        <v>1</v>
      </c>
      <c r="H56">
        <f t="shared" si="1"/>
        <v>2</v>
      </c>
    </row>
    <row r="57" spans="1:15" ht="60.75" thickBot="1" x14ac:dyDescent="0.3">
      <c r="B57" s="1">
        <f>B51*AND(F51=1,F54=2)</f>
        <v>0</v>
      </c>
      <c r="C57" s="4" t="s">
        <v>26</v>
      </c>
      <c r="D57" s="19"/>
      <c r="E57" s="20"/>
      <c r="F57" s="11">
        <f>IFERROR(LOOKUP(D57,$N$2:$N$3,$Q$2:$Q$3),0)</f>
        <v>0</v>
      </c>
      <c r="G57">
        <v>1</v>
      </c>
      <c r="H57">
        <f t="shared" si="1"/>
        <v>2</v>
      </c>
    </row>
    <row r="58" spans="1:15" ht="57.6" customHeight="1" thickBot="1" x14ac:dyDescent="0.3">
      <c r="B58" s="1">
        <f>F57*B57</f>
        <v>0</v>
      </c>
      <c r="C58" s="8" t="s">
        <v>41</v>
      </c>
      <c r="D58" s="82"/>
      <c r="E58" s="83"/>
      <c r="F58" s="12"/>
      <c r="G58">
        <v>2</v>
      </c>
      <c r="H58">
        <f t="shared" si="1"/>
        <v>2</v>
      </c>
      <c r="J58" s="11"/>
      <c r="K58" s="11"/>
      <c r="L58" s="11"/>
      <c r="M58" s="11"/>
      <c r="N58" s="11"/>
      <c r="O58" s="11"/>
    </row>
    <row r="59" spans="1:15" x14ac:dyDescent="0.25">
      <c r="A59" s="3" t="s">
        <v>27</v>
      </c>
      <c r="D59" s="21"/>
      <c r="E59" s="21"/>
      <c r="F59" s="11"/>
      <c r="H59">
        <f t="shared" si="1"/>
        <v>1</v>
      </c>
      <c r="J59" s="11"/>
      <c r="K59" s="11"/>
      <c r="L59" s="11"/>
      <c r="M59" s="11"/>
      <c r="N59" s="11"/>
      <c r="O59" s="11"/>
    </row>
    <row r="60" spans="1:15" ht="30.75" thickBot="1" x14ac:dyDescent="0.3">
      <c r="B60" s="1">
        <f>F11*F7</f>
        <v>0</v>
      </c>
      <c r="C60" s="4" t="s">
        <v>28</v>
      </c>
      <c r="D60" s="19"/>
      <c r="E60" s="20"/>
      <c r="F60" s="11">
        <f>IFERROR(LOOKUP(D60,$N$2:$N$3,$Q$2:$Q$3),0)</f>
        <v>0</v>
      </c>
      <c r="G60">
        <v>1</v>
      </c>
      <c r="H60">
        <f t="shared" si="1"/>
        <v>2</v>
      </c>
    </row>
    <row r="61" spans="1:15" ht="57.6" customHeight="1" thickBot="1" x14ac:dyDescent="0.3">
      <c r="B61" s="1">
        <f>F60*B60</f>
        <v>0</v>
      </c>
      <c r="C61" s="8" t="s">
        <v>41</v>
      </c>
      <c r="D61" s="82"/>
      <c r="E61" s="83"/>
      <c r="F61" s="12"/>
      <c r="G61">
        <v>2</v>
      </c>
      <c r="H61">
        <f t="shared" si="1"/>
        <v>2</v>
      </c>
    </row>
    <row r="62" spans="1:15" ht="45.75" thickBot="1" x14ac:dyDescent="0.3">
      <c r="B62" s="1">
        <f>+F11*F7</f>
        <v>0</v>
      </c>
      <c r="C62" s="4" t="s">
        <v>29</v>
      </c>
      <c r="D62" s="19"/>
      <c r="E62" s="20"/>
      <c r="F62" s="11">
        <f>IFERROR(LOOKUP(D62,$N$2:$N$3,$Q$2:$Q$3),0)</f>
        <v>0</v>
      </c>
      <c r="G62">
        <v>1</v>
      </c>
      <c r="H62">
        <f t="shared" si="1"/>
        <v>2</v>
      </c>
    </row>
    <row r="63" spans="1:15" ht="56.45" customHeight="1" thickBot="1" x14ac:dyDescent="0.3">
      <c r="B63" s="1">
        <f>+F62*B62</f>
        <v>0</v>
      </c>
      <c r="C63" s="8" t="s">
        <v>41</v>
      </c>
      <c r="D63" s="82"/>
      <c r="E63" s="83"/>
      <c r="F63" s="12"/>
      <c r="G63">
        <v>2</v>
      </c>
      <c r="H63">
        <f t="shared" si="1"/>
        <v>2</v>
      </c>
    </row>
    <row r="64" spans="1:15" x14ac:dyDescent="0.25">
      <c r="A64" s="3" t="s">
        <v>33</v>
      </c>
      <c r="D64" s="21"/>
      <c r="E64" s="21"/>
      <c r="F64" s="11"/>
      <c r="H64">
        <f t="shared" si="1"/>
        <v>1</v>
      </c>
    </row>
    <row r="65" spans="1:8" ht="30" x14ac:dyDescent="0.25">
      <c r="B65" s="1">
        <f>+F11*F7</f>
        <v>0</v>
      </c>
      <c r="C65" s="4" t="s">
        <v>34</v>
      </c>
      <c r="D65" s="19"/>
      <c r="E65" s="20"/>
      <c r="F65" s="11">
        <f t="shared" ref="F65" si="7">IFERROR(LOOKUP(D65,$N$2:$N$3,$O$2:$O$3),0)</f>
        <v>0</v>
      </c>
      <c r="G65">
        <v>1</v>
      </c>
      <c r="H65">
        <f t="shared" si="1"/>
        <v>2</v>
      </c>
    </row>
    <row r="66" spans="1:8" ht="30.75" thickBot="1" x14ac:dyDescent="0.3">
      <c r="B66" s="1">
        <f>+F65*B65</f>
        <v>0</v>
      </c>
      <c r="C66" s="4" t="s">
        <v>35</v>
      </c>
      <c r="D66" s="19"/>
      <c r="E66" s="20"/>
      <c r="F66" s="11">
        <f>IFERROR(LOOKUP(D66,$N$2:$N$3,$Q$2:$Q$3),0)</f>
        <v>0</v>
      </c>
      <c r="G66">
        <v>1</v>
      </c>
      <c r="H66">
        <f t="shared" si="1"/>
        <v>2</v>
      </c>
    </row>
    <row r="67" spans="1:8" ht="55.9" customHeight="1" thickBot="1" x14ac:dyDescent="0.3">
      <c r="B67" s="1">
        <f>+F66*B65*F65</f>
        <v>0</v>
      </c>
      <c r="C67" s="8" t="s">
        <v>41</v>
      </c>
      <c r="D67" s="82"/>
      <c r="E67" s="83"/>
      <c r="F67" s="12"/>
      <c r="G67">
        <v>2</v>
      </c>
      <c r="H67">
        <f t="shared" si="1"/>
        <v>2</v>
      </c>
    </row>
    <row r="68" spans="1:8" ht="45.75" thickBot="1" x14ac:dyDescent="0.3">
      <c r="B68" s="1">
        <f>+F11*F7</f>
        <v>0</v>
      </c>
      <c r="C68" s="4" t="s">
        <v>36</v>
      </c>
      <c r="D68" s="19"/>
      <c r="E68" s="20"/>
      <c r="F68" s="11">
        <f t="shared" ref="F68" si="8">IFERROR(LOOKUP(D68,$N$2:$N$3,$O$2:$O$3),0)</f>
        <v>0</v>
      </c>
      <c r="G68">
        <v>1</v>
      </c>
      <c r="H68">
        <f t="shared" si="1"/>
        <v>2</v>
      </c>
    </row>
    <row r="69" spans="1:8" ht="58.15" customHeight="1" thickBot="1" x14ac:dyDescent="0.3">
      <c r="B69" s="1">
        <f>+F68*B68</f>
        <v>0</v>
      </c>
      <c r="C69" s="8" t="s">
        <v>41</v>
      </c>
      <c r="D69" s="82"/>
      <c r="E69" s="83"/>
      <c r="F69" s="12"/>
      <c r="G69">
        <v>1</v>
      </c>
      <c r="H69">
        <f t="shared" si="1"/>
        <v>2</v>
      </c>
    </row>
    <row r="70" spans="1:8" x14ac:dyDescent="0.25">
      <c r="D70" s="21"/>
      <c r="E70" s="22"/>
    </row>
    <row r="71" spans="1:8" x14ac:dyDescent="0.25">
      <c r="A71" s="1" t="s">
        <v>52</v>
      </c>
      <c r="D71" s="21"/>
      <c r="E71" s="22"/>
    </row>
    <row r="72" spans="1:8" ht="60.75" thickBot="1" x14ac:dyDescent="0.3">
      <c r="B72" s="1">
        <f>+F7*F11</f>
        <v>0</v>
      </c>
      <c r="C72" s="4" t="s">
        <v>54</v>
      </c>
      <c r="D72" s="19"/>
      <c r="E72" s="20"/>
      <c r="F72" s="11">
        <f t="shared" ref="F72" si="9">IFERROR(LOOKUP(D72,$N$2:$N$3,$O$2:$O$3),0)</f>
        <v>0</v>
      </c>
      <c r="G72">
        <v>1</v>
      </c>
      <c r="H72">
        <f t="shared" ref="H72:H73" si="10">IF(B72=G72,1,2)</f>
        <v>2</v>
      </c>
    </row>
    <row r="73" spans="1:8" ht="57" customHeight="1" thickBot="1" x14ac:dyDescent="0.3">
      <c r="B73" s="1">
        <f>+B72*F72</f>
        <v>0</v>
      </c>
      <c r="C73" s="8" t="s">
        <v>41</v>
      </c>
      <c r="D73" s="82"/>
      <c r="E73" s="83"/>
      <c r="F73" s="12"/>
      <c r="G73">
        <v>1</v>
      </c>
      <c r="H73">
        <f t="shared" si="10"/>
        <v>2</v>
      </c>
    </row>
    <row r="74" spans="1:8" ht="57" customHeight="1" thickBot="1" x14ac:dyDescent="0.3">
      <c r="B74" s="1">
        <f>F11*F7</f>
        <v>0</v>
      </c>
      <c r="C74" s="4" t="s">
        <v>55</v>
      </c>
      <c r="D74" s="19"/>
      <c r="E74" s="20"/>
      <c r="F74" s="11">
        <f t="shared" ref="F74" si="11">IFERROR(LOOKUP(D74,$N$2:$N$3,$O$2:$O$3),0)</f>
        <v>0</v>
      </c>
      <c r="G74">
        <v>1</v>
      </c>
      <c r="H74">
        <f t="shared" ref="H74:H75" si="12">IF(B74=G74,1,2)</f>
        <v>2</v>
      </c>
    </row>
    <row r="75" spans="1:8" ht="57" customHeight="1" thickBot="1" x14ac:dyDescent="0.3">
      <c r="B75" s="1">
        <f>+B74*F74</f>
        <v>0</v>
      </c>
      <c r="C75" s="8" t="s">
        <v>41</v>
      </c>
      <c r="D75" s="82"/>
      <c r="E75" s="83"/>
      <c r="F75" s="12"/>
      <c r="G75">
        <v>1</v>
      </c>
      <c r="H75">
        <f t="shared" si="12"/>
        <v>2</v>
      </c>
    </row>
    <row r="76" spans="1:8" ht="30" x14ac:dyDescent="0.25">
      <c r="B76" s="1">
        <f>F7*F11*MAX(F72,F74)</f>
        <v>0</v>
      </c>
      <c r="C76" s="8" t="s">
        <v>53</v>
      </c>
      <c r="D76" s="19"/>
      <c r="E76" s="20"/>
      <c r="F76" s="12"/>
      <c r="G76">
        <v>1</v>
      </c>
      <c r="H76">
        <f t="shared" ref="H76:H78" si="13">IF(B76=G76,1,2)</f>
        <v>2</v>
      </c>
    </row>
    <row r="77" spans="1:8" ht="45.75" thickBot="1" x14ac:dyDescent="0.3">
      <c r="A77" s="2"/>
      <c r="B77" s="1">
        <f>+F11*F7</f>
        <v>0</v>
      </c>
      <c r="C77" s="13" t="s">
        <v>100</v>
      </c>
      <c r="D77" s="18"/>
      <c r="E77" s="23"/>
      <c r="F77" s="14">
        <f>IFERROR(LOOKUP(D77,$N$2:$N$4,$Q$2:$Q$4),0)</f>
        <v>0</v>
      </c>
      <c r="G77" s="2">
        <v>1</v>
      </c>
      <c r="H77" s="2">
        <f t="shared" si="13"/>
        <v>2</v>
      </c>
    </row>
    <row r="78" spans="1:8" ht="72" customHeight="1" thickBot="1" x14ac:dyDescent="0.3">
      <c r="B78" s="1">
        <f>+F77*B77</f>
        <v>0</v>
      </c>
      <c r="C78" s="8" t="s">
        <v>41</v>
      </c>
      <c r="D78" s="82"/>
      <c r="E78" s="83"/>
      <c r="F78" s="12"/>
      <c r="G78">
        <v>3</v>
      </c>
      <c r="H78">
        <f t="shared" si="13"/>
        <v>2</v>
      </c>
    </row>
    <row r="79" spans="1:8" x14ac:dyDescent="0.25">
      <c r="C79" s="9"/>
    </row>
    <row r="80" spans="1:8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</sheetData>
  <sheetProtection sheet="1" objects="1" scenarios="1"/>
  <mergeCells count="22">
    <mergeCell ref="D53:E53"/>
    <mergeCell ref="D73:E73"/>
    <mergeCell ref="D75:E75"/>
    <mergeCell ref="D78:E78"/>
    <mergeCell ref="D49:E49"/>
    <mergeCell ref="D56:E56"/>
    <mergeCell ref="D58:E58"/>
    <mergeCell ref="D61:E61"/>
    <mergeCell ref="D63:E63"/>
    <mergeCell ref="D67:E67"/>
    <mergeCell ref="D69:E69"/>
    <mergeCell ref="C1:E1"/>
    <mergeCell ref="D47:E47"/>
    <mergeCell ref="D31:E31"/>
    <mergeCell ref="D35:E35"/>
    <mergeCell ref="D24:E24"/>
    <mergeCell ref="D21:E21"/>
    <mergeCell ref="D19:E19"/>
    <mergeCell ref="D28:E28"/>
    <mergeCell ref="D40:E40"/>
    <mergeCell ref="D42:E42"/>
    <mergeCell ref="D44:E44"/>
  </mergeCells>
  <conditionalFormatting sqref="C7:E52 C54:E69">
    <cfRule type="expression" dxfId="92" priority="40">
      <formula>$H7=2</formula>
    </cfRule>
  </conditionalFormatting>
  <conditionalFormatting sqref="D7">
    <cfRule type="cellIs" dxfId="91" priority="39" operator="equal">
      <formula>"Ne"</formula>
    </cfRule>
  </conditionalFormatting>
  <conditionalFormatting sqref="D25">
    <cfRule type="cellIs" dxfId="90" priority="38" operator="equal">
      <formula>"Ano"</formula>
    </cfRule>
  </conditionalFormatting>
  <conditionalFormatting sqref="D30">
    <cfRule type="cellIs" dxfId="89" priority="37" operator="equal">
      <formula>"Ne"</formula>
    </cfRule>
  </conditionalFormatting>
  <conditionalFormatting sqref="D33">
    <cfRule type="cellIs" dxfId="88" priority="36" operator="equal">
      <formula>"Ne"</formula>
    </cfRule>
  </conditionalFormatting>
  <conditionalFormatting sqref="C53:E53">
    <cfRule type="expression" dxfId="87" priority="35">
      <formula>$H53=2</formula>
    </cfRule>
  </conditionalFormatting>
  <conditionalFormatting sqref="D65">
    <cfRule type="cellIs" dxfId="86" priority="34" operator="equal">
      <formula>"Ne"</formula>
    </cfRule>
  </conditionalFormatting>
  <conditionalFormatting sqref="D33">
    <cfRule type="cellIs" dxfId="85" priority="33" operator="equal">
      <formula>"Ne"</formula>
    </cfRule>
  </conditionalFormatting>
  <conditionalFormatting sqref="D30">
    <cfRule type="cellIs" dxfId="84" priority="32" operator="equal">
      <formula>"Ne"</formula>
    </cfRule>
  </conditionalFormatting>
  <conditionalFormatting sqref="D30">
    <cfRule type="cellIs" dxfId="83" priority="31" operator="equal">
      <formula>"Ne"</formula>
    </cfRule>
  </conditionalFormatting>
  <conditionalFormatting sqref="D60">
    <cfRule type="cellIs" dxfId="82" priority="30" operator="equal">
      <formula>"Ne"</formula>
    </cfRule>
  </conditionalFormatting>
  <conditionalFormatting sqref="D60">
    <cfRule type="cellIs" dxfId="81" priority="29" operator="equal">
      <formula>"Ne"</formula>
    </cfRule>
  </conditionalFormatting>
  <conditionalFormatting sqref="D65">
    <cfRule type="cellIs" dxfId="80" priority="28" operator="equal">
      <formula>"Ne"</formula>
    </cfRule>
  </conditionalFormatting>
  <conditionalFormatting sqref="D65">
    <cfRule type="cellIs" dxfId="79" priority="27" operator="equal">
      <formula>"Ne"</formula>
    </cfRule>
  </conditionalFormatting>
  <conditionalFormatting sqref="D68">
    <cfRule type="cellIs" dxfId="78" priority="26" operator="equal">
      <formula>"Ano"</formula>
    </cfRule>
  </conditionalFormatting>
  <conditionalFormatting sqref="D72:E73">
    <cfRule type="expression" dxfId="77" priority="25">
      <formula>$H72=2</formula>
    </cfRule>
  </conditionalFormatting>
  <conditionalFormatting sqref="C73">
    <cfRule type="expression" dxfId="76" priority="24">
      <formula>$H73=2</formula>
    </cfRule>
  </conditionalFormatting>
  <conditionalFormatting sqref="C75">
    <cfRule type="expression" dxfId="75" priority="19">
      <formula>$H75=2</formula>
    </cfRule>
  </conditionalFormatting>
  <conditionalFormatting sqref="D74:E74">
    <cfRule type="expression" dxfId="74" priority="21">
      <formula>$H74=2</formula>
    </cfRule>
  </conditionalFormatting>
  <conditionalFormatting sqref="D75:E75">
    <cfRule type="expression" dxfId="73" priority="20">
      <formula>$H75=2</formula>
    </cfRule>
  </conditionalFormatting>
  <conditionalFormatting sqref="C72">
    <cfRule type="expression" dxfId="72" priority="18">
      <formula>$H72=2</formula>
    </cfRule>
  </conditionalFormatting>
  <conditionalFormatting sqref="C74">
    <cfRule type="expression" dxfId="71" priority="17">
      <formula>$H74=2</formula>
    </cfRule>
  </conditionalFormatting>
  <conditionalFormatting sqref="C76">
    <cfRule type="expression" dxfId="70" priority="16">
      <formula>$H76=2</formula>
    </cfRule>
  </conditionalFormatting>
  <conditionalFormatting sqref="D76:E76">
    <cfRule type="expression" dxfId="69" priority="11">
      <formula>$H76=2</formula>
    </cfRule>
  </conditionalFormatting>
  <conditionalFormatting sqref="D76">
    <cfRule type="cellIs" dxfId="68" priority="10" operator="equal">
      <formula>"Ano"</formula>
    </cfRule>
  </conditionalFormatting>
  <conditionalFormatting sqref="C77">
    <cfRule type="expression" dxfId="67" priority="9">
      <formula>$H77=2</formula>
    </cfRule>
  </conditionalFormatting>
  <conditionalFormatting sqref="E77">
    <cfRule type="expression" dxfId="66" priority="8">
      <formula>$H77=2</formula>
    </cfRule>
  </conditionalFormatting>
  <conditionalFormatting sqref="C78">
    <cfRule type="expression" dxfId="65" priority="5">
      <formula>$H78=2</formula>
    </cfRule>
  </conditionalFormatting>
  <conditionalFormatting sqref="D78:E78">
    <cfRule type="expression" dxfId="64" priority="6">
      <formula>$H78=2</formula>
    </cfRule>
  </conditionalFormatting>
  <conditionalFormatting sqref="D77">
    <cfRule type="expression" dxfId="63" priority="4">
      <formula>$H77=2</formula>
    </cfRule>
  </conditionalFormatting>
  <conditionalFormatting sqref="D77">
    <cfRule type="cellIs" dxfId="62" priority="3" operator="equal">
      <formula>"Ne"</formula>
    </cfRule>
  </conditionalFormatting>
  <conditionalFormatting sqref="D77">
    <cfRule type="cellIs" dxfId="61" priority="2" operator="equal">
      <formula>"Ne"</formula>
    </cfRule>
  </conditionalFormatting>
  <conditionalFormatting sqref="D77">
    <cfRule type="cellIs" dxfId="60" priority="1" operator="equal">
      <formula>"Ne"</formula>
    </cfRule>
  </conditionalFormatting>
  <dataValidations count="2">
    <dataValidation type="list" allowBlank="1" showInputMessage="1" showErrorMessage="1" sqref="D11 D76 D74 D72 D54:D55 D51:D52 D48 D68 D65:D66 D62 D60 D57 D46 D7 D22:D23 D43 D41 D37:D39 D33:D34 D30 D27 D25 D20 D13:D18" xr:uid="{00000000-0002-0000-0100-000000000000}">
      <formula1>$N$2:$N$3</formula1>
    </dataValidation>
    <dataValidation type="list" allowBlank="1" showInputMessage="1" showErrorMessage="1" sqref="D77" xr:uid="{00000000-0002-0000-0100-000001000000}">
      <formula1>$N$2:$N$4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zoomScaleNormal="100" workbookViewId="0">
      <selection activeCell="U17" sqref="U17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1.140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</cols>
  <sheetData>
    <row r="1" spans="1:17" ht="23.25" x14ac:dyDescent="0.35">
      <c r="C1" s="84" t="s">
        <v>96</v>
      </c>
      <c r="D1" s="84"/>
      <c r="E1" s="84"/>
    </row>
    <row r="3" spans="1:17" x14ac:dyDescent="0.25">
      <c r="C3" s="15" t="s">
        <v>58</v>
      </c>
      <c r="N3" t="s">
        <v>30</v>
      </c>
      <c r="O3">
        <v>1</v>
      </c>
      <c r="P3">
        <v>0</v>
      </c>
      <c r="Q3">
        <v>1</v>
      </c>
    </row>
    <row r="4" spans="1:17" x14ac:dyDescent="0.25">
      <c r="C4" s="16" t="s">
        <v>59</v>
      </c>
      <c r="N4" t="s">
        <v>31</v>
      </c>
      <c r="O4">
        <v>0</v>
      </c>
      <c r="P4">
        <v>1</v>
      </c>
      <c r="Q4">
        <v>2</v>
      </c>
    </row>
    <row r="5" spans="1:17" x14ac:dyDescent="0.25">
      <c r="N5" t="s">
        <v>57</v>
      </c>
      <c r="Q5">
        <v>3</v>
      </c>
    </row>
    <row r="7" spans="1:17" x14ac:dyDescent="0.25">
      <c r="A7" s="1" t="s">
        <v>1</v>
      </c>
      <c r="F7" t="s">
        <v>47</v>
      </c>
      <c r="G7" t="s">
        <v>46</v>
      </c>
      <c r="H7" t="s">
        <v>45</v>
      </c>
    </row>
    <row r="8" spans="1:17" x14ac:dyDescent="0.25">
      <c r="B8" s="1">
        <v>1</v>
      </c>
      <c r="C8" s="4" t="s">
        <v>2</v>
      </c>
      <c r="D8" s="6">
        <f>+'Obecná část'!D7</f>
        <v>0</v>
      </c>
      <c r="E8" s="10"/>
      <c r="F8" s="11">
        <f>IFERROR(LOOKUP(D8,$N$3:$N$4,$O$3:$O$4),0)</f>
        <v>0</v>
      </c>
      <c r="G8">
        <v>1</v>
      </c>
      <c r="H8">
        <f>IF(B8=G8,1,2)</f>
        <v>1</v>
      </c>
    </row>
    <row r="9" spans="1:17" x14ac:dyDescent="0.25">
      <c r="E9" s="11"/>
      <c r="F9" s="11"/>
    </row>
    <row r="10" spans="1:17" x14ac:dyDescent="0.25">
      <c r="E10" s="11"/>
      <c r="F10" s="11"/>
    </row>
    <row r="11" spans="1:17" x14ac:dyDescent="0.25">
      <c r="A11" s="1" t="s">
        <v>60</v>
      </c>
      <c r="E11" s="11"/>
      <c r="F11" s="11"/>
    </row>
    <row r="12" spans="1:17" x14ac:dyDescent="0.25">
      <c r="B12" s="1">
        <f>F8</f>
        <v>0</v>
      </c>
      <c r="C12" s="4" t="s">
        <v>66</v>
      </c>
      <c r="D12" s="24"/>
      <c r="E12" s="25"/>
      <c r="F12" s="11">
        <f>IFERROR(LOOKUP(D12,$N$3:$N$4,$O$3:$O$4),0)</f>
        <v>0</v>
      </c>
      <c r="G12">
        <v>1</v>
      </c>
      <c r="H12">
        <f>IF(B12=G12,1,2)</f>
        <v>2</v>
      </c>
    </row>
    <row r="13" spans="1:17" x14ac:dyDescent="0.25">
      <c r="A13" s="3" t="s">
        <v>61</v>
      </c>
      <c r="D13" s="25"/>
      <c r="E13" s="25"/>
      <c r="F13" s="11"/>
    </row>
    <row r="14" spans="1:17" ht="30" x14ac:dyDescent="0.25">
      <c r="B14" s="1">
        <f>F12*F8</f>
        <v>0</v>
      </c>
      <c r="C14" s="4" t="s">
        <v>62</v>
      </c>
      <c r="D14" s="24"/>
      <c r="E14" s="25"/>
      <c r="F14" s="11">
        <f>IFERROR(LOOKUP(D14,$N$3:$N$4,$O$3:$O$4),0)</f>
        <v>0</v>
      </c>
      <c r="G14">
        <v>1</v>
      </c>
      <c r="H14">
        <f>IF(B14=G14,1,2)</f>
        <v>2</v>
      </c>
    </row>
    <row r="15" spans="1:17" x14ac:dyDescent="0.25">
      <c r="B15" s="1">
        <f>+F12*F8</f>
        <v>0</v>
      </c>
      <c r="C15" s="4" t="s">
        <v>63</v>
      </c>
      <c r="D15" s="24"/>
      <c r="E15" s="25"/>
      <c r="F15" s="11">
        <f>IFERROR(LOOKUP(D15,$N$3:$N$4,$O$3:$O$4),0)</f>
        <v>0</v>
      </c>
      <c r="G15">
        <v>1</v>
      </c>
      <c r="H15">
        <f t="shared" ref="H15:H70" si="0">IF(B15=G15,1,2)</f>
        <v>2</v>
      </c>
    </row>
    <row r="16" spans="1:17" ht="45.75" thickBot="1" x14ac:dyDescent="0.3">
      <c r="B16" s="1">
        <f>+B15*F12*F15</f>
        <v>0</v>
      </c>
      <c r="C16" s="4" t="s">
        <v>64</v>
      </c>
      <c r="D16" s="24"/>
      <c r="E16" s="25"/>
      <c r="F16" s="14">
        <f>IFERROR(LOOKUP(D16,$N$3:$N$4,$Q$3:$Q$4),0)</f>
        <v>0</v>
      </c>
      <c r="G16">
        <v>1</v>
      </c>
      <c r="H16">
        <f t="shared" si="0"/>
        <v>2</v>
      </c>
    </row>
    <row r="17" spans="1:8" ht="58.15" customHeight="1" thickBot="1" x14ac:dyDescent="0.3">
      <c r="B17" s="1">
        <f>+B16*B15</f>
        <v>0</v>
      </c>
      <c r="C17" s="8" t="s">
        <v>37</v>
      </c>
      <c r="D17" s="89"/>
      <c r="E17" s="90"/>
      <c r="F17" s="12"/>
      <c r="G17">
        <v>1</v>
      </c>
      <c r="H17">
        <f t="shared" si="0"/>
        <v>2</v>
      </c>
    </row>
    <row r="18" spans="1:8" x14ac:dyDescent="0.25">
      <c r="B18" s="1">
        <f>+F12*F8</f>
        <v>0</v>
      </c>
      <c r="C18" s="4" t="s">
        <v>69</v>
      </c>
      <c r="D18" s="24"/>
      <c r="E18" s="25"/>
      <c r="F18" s="11">
        <f>IFERROR(LOOKUP(D18,$N$3:$N$4,$O$3:$O$4),0)</f>
        <v>0</v>
      </c>
      <c r="G18">
        <v>1</v>
      </c>
      <c r="H18">
        <f t="shared" ref="H18:H20" si="1">IF(B18=G18,1,2)</f>
        <v>2</v>
      </c>
    </row>
    <row r="19" spans="1:8" ht="45.75" thickBot="1" x14ac:dyDescent="0.3">
      <c r="B19" s="1">
        <f>+B18*F12*F18</f>
        <v>0</v>
      </c>
      <c r="C19" s="4" t="s">
        <v>70</v>
      </c>
      <c r="D19" s="24"/>
      <c r="E19" s="25"/>
      <c r="F19" s="14">
        <f>IFERROR(LOOKUP(D19,$N$3:$N$4,$Q$3:$Q$4),0)</f>
        <v>0</v>
      </c>
      <c r="G19">
        <v>1</v>
      </c>
      <c r="H19">
        <f t="shared" si="1"/>
        <v>2</v>
      </c>
    </row>
    <row r="20" spans="1:8" ht="58.15" customHeight="1" thickBot="1" x14ac:dyDescent="0.3">
      <c r="B20" s="1">
        <f>+B19*B18</f>
        <v>0</v>
      </c>
      <c r="C20" s="8" t="s">
        <v>37</v>
      </c>
      <c r="D20" s="89"/>
      <c r="E20" s="90"/>
      <c r="F20" s="12"/>
      <c r="G20">
        <v>1</v>
      </c>
      <c r="H20">
        <f t="shared" si="1"/>
        <v>2</v>
      </c>
    </row>
    <row r="21" spans="1:8" x14ac:dyDescent="0.25">
      <c r="B21" s="1">
        <f>+B12*F12</f>
        <v>0</v>
      </c>
      <c r="C21" s="4" t="s">
        <v>65</v>
      </c>
      <c r="D21" s="24"/>
      <c r="E21" s="25"/>
      <c r="F21" s="11">
        <f>IFERROR(LOOKUP(D21,$N$3:$N$4,$O$3:$O$4),0)</f>
        <v>0</v>
      </c>
      <c r="G21">
        <v>1</v>
      </c>
      <c r="H21">
        <f t="shared" si="0"/>
        <v>2</v>
      </c>
    </row>
    <row r="22" spans="1:8" x14ac:dyDescent="0.25">
      <c r="B22" s="1">
        <f>+B12*F12</f>
        <v>0</v>
      </c>
      <c r="C22" s="4" t="s">
        <v>67</v>
      </c>
      <c r="D22" s="24"/>
      <c r="E22" s="25"/>
      <c r="F22" s="11">
        <f>IFERROR(LOOKUP(D22,$N$3:$N$4,$O$3:$O$4),0)</f>
        <v>0</v>
      </c>
      <c r="G22">
        <v>1</v>
      </c>
      <c r="H22">
        <f t="shared" ref="H22:H24" si="2">IF(B22=G22,1,2)</f>
        <v>2</v>
      </c>
    </row>
    <row r="23" spans="1:8" ht="45.75" thickBot="1" x14ac:dyDescent="0.3">
      <c r="B23" s="1">
        <f>+B14*F8</f>
        <v>0</v>
      </c>
      <c r="C23" s="4" t="s">
        <v>137</v>
      </c>
      <c r="D23" s="24"/>
      <c r="E23" s="25"/>
      <c r="F23" s="14">
        <f>IFERROR(LOOKUP(D23,$N$3:$N$4,$P$3:$P$4),0)</f>
        <v>0</v>
      </c>
      <c r="G23">
        <v>1</v>
      </c>
      <c r="H23">
        <f t="shared" si="2"/>
        <v>2</v>
      </c>
    </row>
    <row r="24" spans="1:8" ht="58.9" customHeight="1" thickBot="1" x14ac:dyDescent="0.3">
      <c r="B24" s="1">
        <f>+B23*F23</f>
        <v>0</v>
      </c>
      <c r="C24" s="8" t="s">
        <v>37</v>
      </c>
      <c r="D24" s="89"/>
      <c r="E24" s="90"/>
      <c r="F24" s="12"/>
      <c r="G24">
        <v>1</v>
      </c>
      <c r="H24">
        <f t="shared" si="2"/>
        <v>2</v>
      </c>
    </row>
    <row r="25" spans="1:8" x14ac:dyDescent="0.25">
      <c r="A25" s="3" t="s">
        <v>68</v>
      </c>
      <c r="D25" s="25"/>
      <c r="E25" s="25"/>
      <c r="F25" s="11"/>
      <c r="H25">
        <f t="shared" si="0"/>
        <v>1</v>
      </c>
    </row>
    <row r="26" spans="1:8" ht="45.75" thickBot="1" x14ac:dyDescent="0.3">
      <c r="B26" s="1">
        <f>+F12*F8</f>
        <v>0</v>
      </c>
      <c r="C26" s="4" t="s">
        <v>71</v>
      </c>
      <c r="D26" s="24"/>
      <c r="E26" s="25"/>
      <c r="F26" s="14">
        <f>IFERROR(LOOKUP(D26,$N$3:$N$4,$Q$3:$Q$4),0)</f>
        <v>0</v>
      </c>
      <c r="G26">
        <v>1</v>
      </c>
      <c r="H26">
        <f t="shared" si="0"/>
        <v>2</v>
      </c>
    </row>
    <row r="27" spans="1:8" ht="57" customHeight="1" thickBot="1" x14ac:dyDescent="0.3">
      <c r="B27" s="1">
        <f>+F26*F12*B26</f>
        <v>0</v>
      </c>
      <c r="C27" s="8" t="s">
        <v>41</v>
      </c>
      <c r="D27" s="89"/>
      <c r="E27" s="90"/>
      <c r="F27" s="12"/>
      <c r="G27">
        <v>2</v>
      </c>
      <c r="H27">
        <f t="shared" si="0"/>
        <v>2</v>
      </c>
    </row>
    <row r="28" spans="1:8" x14ac:dyDescent="0.25">
      <c r="A28" s="3" t="s">
        <v>72</v>
      </c>
      <c r="D28" s="26"/>
      <c r="E28" s="26"/>
      <c r="F28" s="11"/>
      <c r="H28">
        <f t="shared" si="0"/>
        <v>1</v>
      </c>
    </row>
    <row r="29" spans="1:8" ht="30" x14ac:dyDescent="0.25">
      <c r="B29" s="1">
        <f>F12*F8</f>
        <v>0</v>
      </c>
      <c r="C29" s="4" t="s">
        <v>80</v>
      </c>
      <c r="D29" s="24"/>
      <c r="E29" s="25"/>
      <c r="F29" s="11">
        <f>IFERROR(LOOKUP(D29,$N$3:$N$4,$O$3:$O$4),0)</f>
        <v>0</v>
      </c>
      <c r="G29">
        <v>1</v>
      </c>
      <c r="H29">
        <f t="shared" si="0"/>
        <v>2</v>
      </c>
    </row>
    <row r="30" spans="1:8" ht="30.75" thickBot="1" x14ac:dyDescent="0.3">
      <c r="B30" s="1">
        <f>B29*F29</f>
        <v>0</v>
      </c>
      <c r="C30" s="4" t="s">
        <v>74</v>
      </c>
      <c r="D30" s="24"/>
      <c r="E30" s="25"/>
      <c r="F30" s="14">
        <f>IFERROR(LOOKUP(D30,$N$3:$N$4,$Q$3:$Q$4),0)</f>
        <v>0</v>
      </c>
      <c r="G30">
        <v>1</v>
      </c>
      <c r="H30">
        <f t="shared" si="0"/>
        <v>2</v>
      </c>
    </row>
    <row r="31" spans="1:8" ht="58.15" customHeight="1" thickBot="1" x14ac:dyDescent="0.3">
      <c r="B31" s="1">
        <f>F12*F30*B30</f>
        <v>0</v>
      </c>
      <c r="C31" s="8" t="s">
        <v>41</v>
      </c>
      <c r="D31" s="89"/>
      <c r="E31" s="90"/>
      <c r="F31" s="12"/>
      <c r="G31">
        <v>2</v>
      </c>
      <c r="H31">
        <f t="shared" si="0"/>
        <v>2</v>
      </c>
    </row>
    <row r="32" spans="1:8" ht="30" x14ac:dyDescent="0.25">
      <c r="B32" s="1">
        <f>B29*F29</f>
        <v>0</v>
      </c>
      <c r="C32" s="4" t="s">
        <v>73</v>
      </c>
      <c r="D32" s="24"/>
      <c r="E32" s="25"/>
      <c r="F32" s="14">
        <f>IFERROR(LOOKUP(D32,$N$3:$N$4,$Q$3:$Q$4),0)</f>
        <v>0</v>
      </c>
      <c r="G32">
        <v>1</v>
      </c>
      <c r="H32">
        <f t="shared" ref="H32" si="3">IF(B32=G32,1,2)</f>
        <v>2</v>
      </c>
    </row>
    <row r="33" spans="1:8" x14ac:dyDescent="0.25">
      <c r="A33" s="3" t="s">
        <v>75</v>
      </c>
      <c r="D33" s="26"/>
      <c r="E33" s="26"/>
      <c r="F33" s="11"/>
      <c r="H33">
        <f t="shared" si="0"/>
        <v>1</v>
      </c>
    </row>
    <row r="34" spans="1:8" ht="45" x14ac:dyDescent="0.25">
      <c r="B34" s="1">
        <f>F12*F8</f>
        <v>0</v>
      </c>
      <c r="C34" s="5" t="s">
        <v>76</v>
      </c>
      <c r="D34" s="24"/>
      <c r="E34" s="25"/>
      <c r="F34" s="11">
        <f>IFERROR(LOOKUP(D34,$N$3:$N$4,$O$3:$O$4),0)</f>
        <v>0</v>
      </c>
      <c r="G34">
        <v>1</v>
      </c>
      <c r="H34">
        <f t="shared" si="0"/>
        <v>2</v>
      </c>
    </row>
    <row r="35" spans="1:8" ht="45.75" thickBot="1" x14ac:dyDescent="0.3">
      <c r="B35" s="1">
        <f>F34*F8*F12</f>
        <v>0</v>
      </c>
      <c r="C35" s="5" t="s">
        <v>77</v>
      </c>
      <c r="D35" s="24"/>
      <c r="E35" s="25"/>
      <c r="F35" s="14">
        <f>IFERROR(LOOKUP(D35,$N$3:$N$4,$Q$3:$Q$4),0)</f>
        <v>0</v>
      </c>
      <c r="G35">
        <v>1</v>
      </c>
      <c r="H35">
        <f t="shared" si="0"/>
        <v>2</v>
      </c>
    </row>
    <row r="36" spans="1:8" ht="58.15" customHeight="1" thickBot="1" x14ac:dyDescent="0.3">
      <c r="B36" s="1">
        <f>F8*F35*B35</f>
        <v>0</v>
      </c>
      <c r="C36" s="8" t="s">
        <v>41</v>
      </c>
      <c r="D36" s="89"/>
      <c r="E36" s="90"/>
      <c r="F36" s="12"/>
      <c r="G36">
        <v>2</v>
      </c>
      <c r="H36">
        <f t="shared" ref="H36" si="4">IF(B36=G36,1,2)</f>
        <v>2</v>
      </c>
    </row>
    <row r="37" spans="1:8" ht="30.75" thickBot="1" x14ac:dyDescent="0.3">
      <c r="B37" s="1">
        <f>B34*F35*F34</f>
        <v>0</v>
      </c>
      <c r="C37" s="4" t="s">
        <v>78</v>
      </c>
      <c r="D37" s="24"/>
      <c r="E37" s="25"/>
      <c r="F37" s="14">
        <f>IFERROR(LOOKUP(D37,$N$3:$N$4,$Q$3:$Q$4),0)</f>
        <v>0</v>
      </c>
      <c r="G37">
        <v>1</v>
      </c>
      <c r="H37">
        <f t="shared" si="0"/>
        <v>2</v>
      </c>
    </row>
    <row r="38" spans="1:8" ht="57.6" customHeight="1" thickBot="1" x14ac:dyDescent="0.3">
      <c r="B38" s="1">
        <f>F12*F37*B37*F35</f>
        <v>0</v>
      </c>
      <c r="C38" s="8" t="s">
        <v>41</v>
      </c>
      <c r="D38" s="89"/>
      <c r="E38" s="90"/>
      <c r="F38" s="12"/>
      <c r="G38">
        <v>2</v>
      </c>
      <c r="H38">
        <f t="shared" si="0"/>
        <v>2</v>
      </c>
    </row>
    <row r="39" spans="1:8" ht="30.75" thickBot="1" x14ac:dyDescent="0.3">
      <c r="B39" s="1">
        <f>IF(SUM(F34:F37)&gt;0,1,0)*F8*F12</f>
        <v>0</v>
      </c>
      <c r="C39" s="4" t="s">
        <v>79</v>
      </c>
      <c r="D39" s="24"/>
      <c r="E39" s="25"/>
      <c r="F39" s="14">
        <f>IFERROR(LOOKUP(D39,$N$3:$N$4,$Q$3:$Q$4),0)</f>
        <v>0</v>
      </c>
      <c r="G39">
        <v>1</v>
      </c>
      <c r="H39">
        <f t="shared" si="0"/>
        <v>2</v>
      </c>
    </row>
    <row r="40" spans="1:8" ht="57.6" customHeight="1" thickBot="1" x14ac:dyDescent="0.3">
      <c r="B40" s="1">
        <f>F12*F39*B39</f>
        <v>0</v>
      </c>
      <c r="C40" s="8" t="s">
        <v>41</v>
      </c>
      <c r="D40" s="89"/>
      <c r="E40" s="90"/>
      <c r="F40" s="12"/>
      <c r="G40">
        <v>2</v>
      </c>
      <c r="H40">
        <f t="shared" si="0"/>
        <v>2</v>
      </c>
    </row>
    <row r="41" spans="1:8" ht="44.45" customHeight="1" thickBot="1" x14ac:dyDescent="0.3">
      <c r="B41" s="1">
        <f>IF(SUM(B34:B37)&gt;1,1,0)</f>
        <v>0</v>
      </c>
      <c r="C41" s="4" t="s">
        <v>17</v>
      </c>
      <c r="D41" s="24"/>
      <c r="E41" s="25"/>
      <c r="F41" s="14">
        <f>IFERROR(LOOKUP(D41,$N$3:$N$4,$Q$3:$Q$4),0)</f>
        <v>0</v>
      </c>
      <c r="G41">
        <v>1</v>
      </c>
      <c r="H41">
        <f t="shared" si="0"/>
        <v>2</v>
      </c>
    </row>
    <row r="42" spans="1:8" ht="57.6" customHeight="1" thickBot="1" x14ac:dyDescent="0.3">
      <c r="B42" s="1">
        <f>+F41*F12*F8</f>
        <v>0</v>
      </c>
      <c r="C42" s="8" t="s">
        <v>41</v>
      </c>
      <c r="D42" s="89"/>
      <c r="E42" s="90"/>
      <c r="F42" s="12"/>
      <c r="G42">
        <v>2</v>
      </c>
      <c r="H42">
        <f t="shared" si="0"/>
        <v>2</v>
      </c>
    </row>
    <row r="43" spans="1:8" x14ac:dyDescent="0.25">
      <c r="A43" s="3" t="s">
        <v>81</v>
      </c>
      <c r="D43" s="26"/>
      <c r="E43" s="26"/>
      <c r="F43" s="11"/>
      <c r="H43">
        <f t="shared" si="0"/>
        <v>1</v>
      </c>
    </row>
    <row r="44" spans="1:8" ht="30.75" thickBot="1" x14ac:dyDescent="0.3">
      <c r="B44" s="1">
        <f>F12*F8</f>
        <v>0</v>
      </c>
      <c r="C44" s="4" t="s">
        <v>82</v>
      </c>
      <c r="D44" s="24"/>
      <c r="E44" s="25"/>
      <c r="F44" s="14">
        <f>IFERROR(LOOKUP(D44,$N$3:$N$4,$Q$3:$Q$4),0)</f>
        <v>0</v>
      </c>
      <c r="G44">
        <v>1</v>
      </c>
      <c r="H44">
        <f t="shared" si="0"/>
        <v>2</v>
      </c>
    </row>
    <row r="45" spans="1:8" ht="58.15" customHeight="1" thickBot="1" x14ac:dyDescent="0.3">
      <c r="B45" s="1">
        <f>F44*B44</f>
        <v>0</v>
      </c>
      <c r="C45" s="8" t="s">
        <v>41</v>
      </c>
      <c r="D45" s="89"/>
      <c r="E45" s="90"/>
      <c r="F45" s="12"/>
      <c r="G45">
        <v>2</v>
      </c>
      <c r="H45">
        <f t="shared" si="0"/>
        <v>2</v>
      </c>
    </row>
    <row r="46" spans="1:8" ht="30.75" thickBot="1" x14ac:dyDescent="0.3">
      <c r="B46" s="1">
        <f>B44</f>
        <v>0</v>
      </c>
      <c r="C46" s="4" t="s">
        <v>83</v>
      </c>
      <c r="D46" s="24"/>
      <c r="E46" s="25"/>
      <c r="F46" s="14">
        <f>IFERROR(LOOKUP(D46,$N$3:$N$4,$Q$3:$Q$4),0)</f>
        <v>0</v>
      </c>
      <c r="G46">
        <v>1</v>
      </c>
      <c r="H46">
        <f t="shared" si="0"/>
        <v>2</v>
      </c>
    </row>
    <row r="47" spans="1:8" ht="58.9" customHeight="1" thickBot="1" x14ac:dyDescent="0.3">
      <c r="B47" s="1">
        <f>F46*B44</f>
        <v>0</v>
      </c>
      <c r="C47" s="8" t="s">
        <v>41</v>
      </c>
      <c r="D47" s="89"/>
      <c r="E47" s="90"/>
      <c r="F47" s="12"/>
      <c r="G47">
        <v>2</v>
      </c>
      <c r="H47">
        <f t="shared" si="0"/>
        <v>2</v>
      </c>
    </row>
    <row r="48" spans="1:8" x14ac:dyDescent="0.25">
      <c r="A48" s="3" t="s">
        <v>22</v>
      </c>
      <c r="D48" s="26"/>
      <c r="E48" s="26"/>
      <c r="F48" s="11"/>
      <c r="H48">
        <f t="shared" si="0"/>
        <v>1</v>
      </c>
    </row>
    <row r="49" spans="1:15" ht="30" x14ac:dyDescent="0.25">
      <c r="B49" s="1">
        <f>F12*F8</f>
        <v>0</v>
      </c>
      <c r="C49" s="4" t="s">
        <v>23</v>
      </c>
      <c r="D49" s="24"/>
      <c r="E49" s="25"/>
      <c r="F49" s="14">
        <f>IFERROR(LOOKUP(D49,$N$3:$N$4,$Q$3:$Q$4),0)</f>
        <v>0</v>
      </c>
      <c r="G49">
        <v>1</v>
      </c>
      <c r="H49">
        <f t="shared" si="0"/>
        <v>2</v>
      </c>
    </row>
    <row r="50" spans="1:15" ht="30.75" thickBot="1" x14ac:dyDescent="0.3">
      <c r="B50" s="1">
        <f>+F49*B49</f>
        <v>0</v>
      </c>
      <c r="C50" s="4" t="s">
        <v>51</v>
      </c>
      <c r="D50" s="24"/>
      <c r="E50" s="25"/>
      <c r="F50" s="14">
        <f>IFERROR(LOOKUP(D50,$N$3:$N$4,$Q$3:$Q$4),0)</f>
        <v>0</v>
      </c>
      <c r="G50">
        <v>2</v>
      </c>
      <c r="H50">
        <f t="shared" si="0"/>
        <v>2</v>
      </c>
    </row>
    <row r="51" spans="1:15" ht="58.15" customHeight="1" thickBot="1" x14ac:dyDescent="0.3">
      <c r="B51" s="1">
        <f>+F50*B49</f>
        <v>0</v>
      </c>
      <c r="C51" s="8" t="s">
        <v>41</v>
      </c>
      <c r="D51" s="89"/>
      <c r="E51" s="90"/>
      <c r="F51" s="12"/>
      <c r="G51">
        <v>2</v>
      </c>
      <c r="H51">
        <f t="shared" si="0"/>
        <v>2</v>
      </c>
    </row>
    <row r="52" spans="1:15" ht="30" x14ac:dyDescent="0.25">
      <c r="B52" s="1">
        <f>F49*F12*B49</f>
        <v>0</v>
      </c>
      <c r="C52" s="4" t="s">
        <v>24</v>
      </c>
      <c r="D52" s="24"/>
      <c r="E52" s="25"/>
      <c r="F52" s="14">
        <f>IFERROR(LOOKUP(D52,$N$3:$N$4,$Q$3:$Q$4),0)</f>
        <v>0</v>
      </c>
      <c r="G52">
        <v>1</v>
      </c>
      <c r="H52">
        <f t="shared" si="0"/>
        <v>2</v>
      </c>
    </row>
    <row r="53" spans="1:15" ht="30.75" thickBot="1" x14ac:dyDescent="0.3">
      <c r="B53" s="1">
        <f>F52*F12*B52</f>
        <v>0</v>
      </c>
      <c r="C53" s="4" t="s">
        <v>84</v>
      </c>
      <c r="D53" s="24"/>
      <c r="E53" s="25"/>
      <c r="F53" s="14">
        <f>IFERROR(LOOKUP(D53,$N$3:$N$4,$Q$3:$Q$4),0)</f>
        <v>0</v>
      </c>
      <c r="G53">
        <v>1</v>
      </c>
      <c r="H53">
        <f t="shared" si="0"/>
        <v>2</v>
      </c>
    </row>
    <row r="54" spans="1:15" ht="57.6" customHeight="1" thickBot="1" x14ac:dyDescent="0.3">
      <c r="B54" s="1">
        <f>B49*AND(F52=1,F53=2)</f>
        <v>0</v>
      </c>
      <c r="C54" s="8" t="s">
        <v>41</v>
      </c>
      <c r="D54" s="89"/>
      <c r="E54" s="90"/>
      <c r="F54" s="12"/>
      <c r="G54">
        <v>1</v>
      </c>
      <c r="H54">
        <f t="shared" si="0"/>
        <v>2</v>
      </c>
    </row>
    <row r="55" spans="1:15" ht="60.75" thickBot="1" x14ac:dyDescent="0.3">
      <c r="B55" s="1">
        <f>B49*AND(F49=1,F52=2)</f>
        <v>0</v>
      </c>
      <c r="C55" s="4" t="s">
        <v>26</v>
      </c>
      <c r="D55" s="24"/>
      <c r="E55" s="25"/>
      <c r="F55" s="14">
        <f>IFERROR(LOOKUP(D55,$N$3:$N$4,$Q$3:$Q$4),0)</f>
        <v>0</v>
      </c>
      <c r="G55">
        <v>1</v>
      </c>
      <c r="H55">
        <f t="shared" si="0"/>
        <v>2</v>
      </c>
    </row>
    <row r="56" spans="1:15" ht="57.6" customHeight="1" thickBot="1" x14ac:dyDescent="0.3">
      <c r="B56" s="1">
        <f>F55*B55</f>
        <v>0</v>
      </c>
      <c r="C56" s="8" t="s">
        <v>41</v>
      </c>
      <c r="D56" s="89"/>
      <c r="E56" s="90"/>
      <c r="F56" s="12"/>
      <c r="G56">
        <v>2</v>
      </c>
      <c r="H56">
        <f t="shared" si="0"/>
        <v>2</v>
      </c>
      <c r="J56" s="11"/>
      <c r="K56" s="11"/>
      <c r="L56" s="11"/>
      <c r="M56" s="11"/>
      <c r="N56" s="11"/>
      <c r="O56" s="11"/>
    </row>
    <row r="57" spans="1:15" x14ac:dyDescent="0.25">
      <c r="A57" s="3" t="s">
        <v>85</v>
      </c>
      <c r="D57" s="26"/>
      <c r="E57" s="26"/>
      <c r="F57" s="11"/>
      <c r="H57">
        <f t="shared" si="0"/>
        <v>1</v>
      </c>
      <c r="J57" s="11"/>
      <c r="K57" s="11"/>
      <c r="L57" s="11"/>
      <c r="M57" s="11"/>
      <c r="N57" s="11"/>
      <c r="O57" s="11"/>
    </row>
    <row r="58" spans="1:15" ht="30.75" thickBot="1" x14ac:dyDescent="0.3">
      <c r="B58" s="1">
        <f>F12*F8</f>
        <v>0</v>
      </c>
      <c r="C58" s="4" t="s">
        <v>28</v>
      </c>
      <c r="D58" s="24"/>
      <c r="E58" s="25"/>
      <c r="F58" s="14">
        <f>IFERROR(LOOKUP(D58,$N$3:$N$4,$Q$3:$Q$4),0)</f>
        <v>0</v>
      </c>
      <c r="G58">
        <v>1</v>
      </c>
      <c r="H58">
        <f t="shared" si="0"/>
        <v>2</v>
      </c>
    </row>
    <row r="59" spans="1:15" ht="57.6" customHeight="1" thickBot="1" x14ac:dyDescent="0.3">
      <c r="B59" s="1">
        <f>F58*B58</f>
        <v>0</v>
      </c>
      <c r="C59" s="8" t="s">
        <v>41</v>
      </c>
      <c r="D59" s="89"/>
      <c r="E59" s="90"/>
      <c r="F59" s="12"/>
      <c r="G59">
        <v>2</v>
      </c>
      <c r="H59">
        <f t="shared" si="0"/>
        <v>2</v>
      </c>
    </row>
    <row r="60" spans="1:15" ht="45.75" thickBot="1" x14ac:dyDescent="0.3">
      <c r="B60" s="1">
        <f>+F12*F8</f>
        <v>0</v>
      </c>
      <c r="C60" s="4" t="s">
        <v>86</v>
      </c>
      <c r="D60" s="24"/>
      <c r="E60" s="25"/>
      <c r="F60" s="14">
        <f>IFERROR(LOOKUP(D60,$N$3:$N$4,$Q$3:$Q$4),0)</f>
        <v>0</v>
      </c>
      <c r="G60">
        <v>1</v>
      </c>
      <c r="H60">
        <f t="shared" si="0"/>
        <v>2</v>
      </c>
    </row>
    <row r="61" spans="1:15" ht="56.45" customHeight="1" thickBot="1" x14ac:dyDescent="0.3">
      <c r="B61" s="1">
        <f>+F60*B60</f>
        <v>0</v>
      </c>
      <c r="C61" s="8" t="s">
        <v>41</v>
      </c>
      <c r="D61" s="89"/>
      <c r="E61" s="90"/>
      <c r="F61" s="12"/>
      <c r="G61">
        <v>2</v>
      </c>
      <c r="H61">
        <f t="shared" si="0"/>
        <v>2</v>
      </c>
    </row>
    <row r="62" spans="1:15" x14ac:dyDescent="0.25">
      <c r="A62" s="3" t="s">
        <v>87</v>
      </c>
      <c r="D62" s="26"/>
      <c r="E62" s="26"/>
      <c r="F62" s="11"/>
      <c r="H62">
        <f t="shared" si="0"/>
        <v>1</v>
      </c>
    </row>
    <row r="63" spans="1:15" ht="30" x14ac:dyDescent="0.25">
      <c r="A63" s="3"/>
      <c r="B63" s="1">
        <f>F12*F8</f>
        <v>0</v>
      </c>
      <c r="C63" s="4" t="s">
        <v>89</v>
      </c>
      <c r="D63" s="24"/>
      <c r="E63" s="25"/>
      <c r="F63" s="11">
        <f>IFERROR(LOOKUP(D63,$N$3:$N$4,$P$3:$P$4),0)</f>
        <v>0</v>
      </c>
      <c r="G63">
        <v>1</v>
      </c>
      <c r="H63">
        <f t="shared" ref="H63" si="5">IF(B63=G63,1,2)</f>
        <v>2</v>
      </c>
    </row>
    <row r="64" spans="1:15" ht="30" x14ac:dyDescent="0.25">
      <c r="B64" s="1">
        <f>+F12*F8*F63</f>
        <v>0</v>
      </c>
      <c r="C64" s="4" t="s">
        <v>34</v>
      </c>
      <c r="D64" s="24"/>
      <c r="E64" s="25"/>
      <c r="F64" s="11">
        <f>IFERROR(LOOKUP(D64,$N$3:$N$4,$O$3:$O$4),0)</f>
        <v>0</v>
      </c>
      <c r="G64">
        <v>1</v>
      </c>
      <c r="H64">
        <f t="shared" si="0"/>
        <v>2</v>
      </c>
    </row>
    <row r="65" spans="1:8" ht="30.75" thickBot="1" x14ac:dyDescent="0.3">
      <c r="B65" s="1">
        <f>+F64*B64</f>
        <v>0</v>
      </c>
      <c r="C65" s="4" t="s">
        <v>88</v>
      </c>
      <c r="D65" s="24"/>
      <c r="E65" s="25"/>
      <c r="F65" s="14">
        <f>IFERROR(LOOKUP(D65,$N$3:$N$4,$Q$3:$Q$4),0)</f>
        <v>0</v>
      </c>
      <c r="G65">
        <v>1</v>
      </c>
      <c r="H65">
        <f t="shared" si="0"/>
        <v>2</v>
      </c>
    </row>
    <row r="66" spans="1:8" ht="55.9" customHeight="1" thickBot="1" x14ac:dyDescent="0.3">
      <c r="B66" s="1">
        <f>+F65*B64*F64</f>
        <v>0</v>
      </c>
      <c r="C66" s="8" t="s">
        <v>41</v>
      </c>
      <c r="D66" s="89"/>
      <c r="E66" s="90"/>
      <c r="F66" s="12"/>
      <c r="G66">
        <v>2</v>
      </c>
      <c r="H66">
        <f t="shared" si="0"/>
        <v>2</v>
      </c>
    </row>
    <row r="67" spans="1:8" ht="45.75" thickBot="1" x14ac:dyDescent="0.3">
      <c r="B67" s="1">
        <f>+F12*F8*F63</f>
        <v>0</v>
      </c>
      <c r="C67" s="4" t="s">
        <v>139</v>
      </c>
      <c r="D67" s="24"/>
      <c r="E67" s="25"/>
      <c r="F67" s="11">
        <f>IFERROR(LOOKUP(D67,$N$3:$N$4,$O$3:$O$4),0)</f>
        <v>0</v>
      </c>
      <c r="G67">
        <v>1</v>
      </c>
      <c r="H67">
        <f t="shared" si="0"/>
        <v>2</v>
      </c>
    </row>
    <row r="68" spans="1:8" ht="58.15" customHeight="1" thickBot="1" x14ac:dyDescent="0.3">
      <c r="B68" s="1">
        <f>+F67*B67</f>
        <v>0</v>
      </c>
      <c r="C68" s="8" t="s">
        <v>41</v>
      </c>
      <c r="D68" s="89"/>
      <c r="E68" s="90"/>
      <c r="F68" s="12"/>
      <c r="G68">
        <v>1</v>
      </c>
      <c r="H68">
        <f t="shared" si="0"/>
        <v>2</v>
      </c>
    </row>
    <row r="69" spans="1:8" ht="45.75" thickBot="1" x14ac:dyDescent="0.3">
      <c r="B69" s="1">
        <f>+B58*F12</f>
        <v>0</v>
      </c>
      <c r="C69" s="4" t="s">
        <v>138</v>
      </c>
      <c r="D69" s="24"/>
      <c r="E69" s="25"/>
      <c r="F69" s="14">
        <f>IFERROR(LOOKUP(D69,$N$3:$N$4,$P$3:$P$4),0)</f>
        <v>0</v>
      </c>
      <c r="G69">
        <v>1</v>
      </c>
      <c r="H69">
        <f t="shared" si="0"/>
        <v>2</v>
      </c>
    </row>
    <row r="70" spans="1:8" ht="58.15" customHeight="1" thickBot="1" x14ac:dyDescent="0.3">
      <c r="B70" s="1">
        <f>+B69*F69</f>
        <v>0</v>
      </c>
      <c r="C70" s="8" t="s">
        <v>37</v>
      </c>
      <c r="D70" s="89"/>
      <c r="E70" s="90"/>
      <c r="F70" s="12"/>
      <c r="G70">
        <v>1</v>
      </c>
      <c r="H70">
        <f t="shared" si="0"/>
        <v>2</v>
      </c>
    </row>
    <row r="71" spans="1:8" x14ac:dyDescent="0.25">
      <c r="A71" s="3" t="s">
        <v>90</v>
      </c>
      <c r="D71" s="26"/>
      <c r="E71" s="27"/>
    </row>
    <row r="72" spans="1:8" ht="45" x14ac:dyDescent="0.25">
      <c r="B72" s="1">
        <f>+F12*F8</f>
        <v>0</v>
      </c>
      <c r="C72" s="4" t="s">
        <v>91</v>
      </c>
      <c r="D72" s="24"/>
      <c r="E72" s="25"/>
      <c r="F72" s="11">
        <f>IFERROR(LOOKUP(D72,$N$3:$N$4,$O$3:$O$4),0)</f>
        <v>0</v>
      </c>
      <c r="G72">
        <v>1</v>
      </c>
      <c r="H72">
        <f t="shared" ref="H72:H74" si="6">IF(B72=G72,1,2)</f>
        <v>2</v>
      </c>
    </row>
    <row r="73" spans="1:8" ht="30.75" thickBot="1" x14ac:dyDescent="0.3">
      <c r="B73" s="1">
        <f>+F72*B72</f>
        <v>0</v>
      </c>
      <c r="C73" s="4" t="s">
        <v>92</v>
      </c>
      <c r="D73" s="24"/>
      <c r="E73" s="25"/>
      <c r="F73" s="14">
        <f>IFERROR(LOOKUP(D73,$N$3:$N$4,$Q$3:$Q$4),0)</f>
        <v>0</v>
      </c>
      <c r="G73">
        <v>1</v>
      </c>
      <c r="H73">
        <f t="shared" si="6"/>
        <v>2</v>
      </c>
    </row>
    <row r="74" spans="1:8" ht="58.15" customHeight="1" thickBot="1" x14ac:dyDescent="0.3">
      <c r="B74" s="1">
        <f>+F73*B72*F72</f>
        <v>0</v>
      </c>
      <c r="C74" s="8" t="s">
        <v>41</v>
      </c>
      <c r="D74" s="89"/>
      <c r="E74" s="90"/>
      <c r="F74" s="12"/>
      <c r="G74">
        <v>2</v>
      </c>
      <c r="H74">
        <f t="shared" si="6"/>
        <v>2</v>
      </c>
    </row>
    <row r="75" spans="1:8" x14ac:dyDescent="0.25">
      <c r="D75" s="26"/>
      <c r="E75" s="27"/>
    </row>
    <row r="76" spans="1:8" x14ac:dyDescent="0.25">
      <c r="A76" s="1" t="s">
        <v>52</v>
      </c>
      <c r="D76" s="26"/>
      <c r="E76" s="27"/>
    </row>
    <row r="77" spans="1:8" ht="60.75" thickBot="1" x14ac:dyDescent="0.3">
      <c r="B77" s="1">
        <f>+F8*F12</f>
        <v>0</v>
      </c>
      <c r="C77" s="4" t="s">
        <v>93</v>
      </c>
      <c r="D77" s="24"/>
      <c r="E77" s="25"/>
      <c r="F77" s="11">
        <f>IFERROR(LOOKUP(D77,$N$3:$N$4,$O$3:$O$4),0)</f>
        <v>0</v>
      </c>
      <c r="G77">
        <v>1</v>
      </c>
      <c r="H77">
        <f t="shared" ref="H77:H83" si="7">IF(B77=G77,1,2)</f>
        <v>2</v>
      </c>
    </row>
    <row r="78" spans="1:8" ht="57" customHeight="1" thickBot="1" x14ac:dyDescent="0.3">
      <c r="B78" s="1">
        <f>+B77*F77</f>
        <v>0</v>
      </c>
      <c r="C78" s="8" t="s">
        <v>41</v>
      </c>
      <c r="D78" s="89"/>
      <c r="E78" s="90"/>
      <c r="F78" s="12"/>
      <c r="G78">
        <v>1</v>
      </c>
      <c r="H78">
        <f t="shared" si="7"/>
        <v>2</v>
      </c>
    </row>
    <row r="79" spans="1:8" ht="57" customHeight="1" thickBot="1" x14ac:dyDescent="0.3">
      <c r="B79" s="1">
        <f>F12*F8</f>
        <v>0</v>
      </c>
      <c r="C79" s="4" t="s">
        <v>94</v>
      </c>
      <c r="D79" s="24"/>
      <c r="E79" s="25"/>
      <c r="F79" s="11">
        <f>IFERROR(LOOKUP(D79,$N$3:$N$4,$O$3:$O$4),0)</f>
        <v>0</v>
      </c>
      <c r="G79">
        <v>1</v>
      </c>
      <c r="H79">
        <f t="shared" si="7"/>
        <v>2</v>
      </c>
    </row>
    <row r="80" spans="1:8" ht="57" customHeight="1" thickBot="1" x14ac:dyDescent="0.3">
      <c r="B80" s="1">
        <f>+B79*F79</f>
        <v>0</v>
      </c>
      <c r="C80" s="8" t="s">
        <v>41</v>
      </c>
      <c r="D80" s="89"/>
      <c r="E80" s="90"/>
      <c r="F80" s="12"/>
      <c r="G80">
        <v>1</v>
      </c>
      <c r="H80">
        <f t="shared" si="7"/>
        <v>2</v>
      </c>
    </row>
    <row r="81" spans="1:17" ht="30" x14ac:dyDescent="0.25">
      <c r="B81" s="1">
        <f>F8*F12*MAX(F77,F79)</f>
        <v>0</v>
      </c>
      <c r="C81" s="8" t="s">
        <v>53</v>
      </c>
      <c r="D81" s="24"/>
      <c r="E81" s="25"/>
      <c r="F81" s="11">
        <f>IFERROR(LOOKUP(D81,$N$3:$N$4,$O$3:$O$4),0)</f>
        <v>0</v>
      </c>
      <c r="G81">
        <v>1</v>
      </c>
      <c r="H81">
        <f t="shared" si="7"/>
        <v>2</v>
      </c>
    </row>
    <row r="82" spans="1:17" ht="30.75" thickBot="1" x14ac:dyDescent="0.3">
      <c r="A82" s="2"/>
      <c r="B82" s="1">
        <f>+F12*F8</f>
        <v>0</v>
      </c>
      <c r="C82" s="13" t="s">
        <v>56</v>
      </c>
      <c r="D82" s="28"/>
      <c r="E82" s="29"/>
      <c r="F82" s="14">
        <f>IFERROR(LOOKUP(D82,$N$3:$N$5,$Q$3:$Q$5),0)</f>
        <v>0</v>
      </c>
      <c r="G82" s="2">
        <v>1</v>
      </c>
      <c r="H82" s="2">
        <f t="shared" si="7"/>
        <v>2</v>
      </c>
    </row>
    <row r="83" spans="1:17" ht="72" customHeight="1" thickBot="1" x14ac:dyDescent="0.3">
      <c r="B83" s="1">
        <f>+F82*B82</f>
        <v>0</v>
      </c>
      <c r="C83" s="8" t="s">
        <v>95</v>
      </c>
      <c r="D83" s="89"/>
      <c r="E83" s="90"/>
      <c r="F83" s="12"/>
      <c r="G83">
        <v>3</v>
      </c>
      <c r="H83">
        <f t="shared" si="7"/>
        <v>2</v>
      </c>
    </row>
    <row r="84" spans="1:17" x14ac:dyDescent="0.25">
      <c r="C84" s="9"/>
    </row>
    <row r="85" spans="1:17" x14ac:dyDescent="0.25">
      <c r="C85" s="9"/>
    </row>
    <row r="86" spans="1:17" x14ac:dyDescent="0.25">
      <c r="C86" s="9"/>
    </row>
    <row r="87" spans="1:17" s="11" customFormat="1" x14ac:dyDescent="0.25">
      <c r="A87"/>
      <c r="B87" s="1"/>
      <c r="C87" s="9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11" customFormat="1" x14ac:dyDescent="0.25">
      <c r="A88"/>
      <c r="B88" s="1"/>
      <c r="C88" s="9"/>
      <c r="E88"/>
      <c r="F88"/>
      <c r="G88"/>
      <c r="H88"/>
      <c r="I88"/>
      <c r="J88"/>
      <c r="K88"/>
      <c r="L88"/>
      <c r="M88"/>
      <c r="N88"/>
      <c r="O88"/>
      <c r="P88"/>
      <c r="Q88"/>
    </row>
  </sheetData>
  <sheetProtection sheet="1" objects="1" scenarios="1"/>
  <mergeCells count="24">
    <mergeCell ref="D70:E70"/>
    <mergeCell ref="D47:E47"/>
    <mergeCell ref="D51:E51"/>
    <mergeCell ref="D20:E20"/>
    <mergeCell ref="D17:E17"/>
    <mergeCell ref="D27:E27"/>
    <mergeCell ref="D31:E31"/>
    <mergeCell ref="D24:E24"/>
    <mergeCell ref="C1:E1"/>
    <mergeCell ref="D78:E78"/>
    <mergeCell ref="D80:E80"/>
    <mergeCell ref="D83:E83"/>
    <mergeCell ref="D36:E36"/>
    <mergeCell ref="D74:E74"/>
    <mergeCell ref="D54:E54"/>
    <mergeCell ref="D56:E56"/>
    <mergeCell ref="D59:E59"/>
    <mergeCell ref="D61:E61"/>
    <mergeCell ref="D66:E66"/>
    <mergeCell ref="D68:E68"/>
    <mergeCell ref="D38:E38"/>
    <mergeCell ref="D40:E40"/>
    <mergeCell ref="D42:E42"/>
    <mergeCell ref="D45:E45"/>
  </mergeCells>
  <conditionalFormatting sqref="C8:E17 C21:E22 C33:E33 C34:C35 E34:E35 E37 C37 C38:E50 C52:E62 C64:E68 C25:E31">
    <cfRule type="expression" dxfId="59" priority="41">
      <formula>$H8=2</formula>
    </cfRule>
  </conditionalFormatting>
  <conditionalFormatting sqref="D8">
    <cfRule type="cellIs" dxfId="58" priority="63" operator="equal">
      <formula>"Ne"</formula>
    </cfRule>
  </conditionalFormatting>
  <conditionalFormatting sqref="D21:D22">
    <cfRule type="cellIs" dxfId="57" priority="62" operator="equal">
      <formula>"Ano"</formula>
    </cfRule>
  </conditionalFormatting>
  <conditionalFormatting sqref="D29">
    <cfRule type="cellIs" dxfId="56" priority="61" operator="equal">
      <formula>"Ne"</formula>
    </cfRule>
  </conditionalFormatting>
  <conditionalFormatting sqref="C51:E51">
    <cfRule type="expression" dxfId="55" priority="59">
      <formula>$H51=2</formula>
    </cfRule>
  </conditionalFormatting>
  <conditionalFormatting sqref="D64">
    <cfRule type="cellIs" dxfId="54" priority="58" operator="equal">
      <formula>"Ne"</formula>
    </cfRule>
  </conditionalFormatting>
  <conditionalFormatting sqref="D29">
    <cfRule type="cellIs" dxfId="53" priority="57" operator="equal">
      <formula>"Ne"</formula>
    </cfRule>
  </conditionalFormatting>
  <conditionalFormatting sqref="D58">
    <cfRule type="cellIs" dxfId="52" priority="56" operator="equal">
      <formula>"Ne"</formula>
    </cfRule>
  </conditionalFormatting>
  <conditionalFormatting sqref="D58">
    <cfRule type="cellIs" dxfId="51" priority="53" operator="equal">
      <formula>"Ne"</formula>
    </cfRule>
  </conditionalFormatting>
  <conditionalFormatting sqref="D64">
    <cfRule type="cellIs" dxfId="50" priority="52" operator="equal">
      <formula>"Ne"</formula>
    </cfRule>
  </conditionalFormatting>
  <conditionalFormatting sqref="D64">
    <cfRule type="cellIs" dxfId="49" priority="51" operator="equal">
      <formula>"Ne"</formula>
    </cfRule>
  </conditionalFormatting>
  <conditionalFormatting sqref="D67">
    <cfRule type="cellIs" dxfId="48" priority="50" operator="equal">
      <formula>"Ano"</formula>
    </cfRule>
  </conditionalFormatting>
  <conditionalFormatting sqref="D77:E78">
    <cfRule type="expression" dxfId="47" priority="49">
      <formula>$H77=2</formula>
    </cfRule>
  </conditionalFormatting>
  <conditionalFormatting sqref="C78">
    <cfRule type="expression" dxfId="46" priority="48">
      <formula>$H78=2</formula>
    </cfRule>
  </conditionalFormatting>
  <conditionalFormatting sqref="C80">
    <cfRule type="expression" dxfId="45" priority="45">
      <formula>$H80=2</formula>
    </cfRule>
  </conditionalFormatting>
  <conditionalFormatting sqref="D79:E79">
    <cfRule type="expression" dxfId="44" priority="47">
      <formula>$H79=2</formula>
    </cfRule>
  </conditionalFormatting>
  <conditionalFormatting sqref="D80:E80">
    <cfRule type="expression" dxfId="43" priority="46">
      <formula>$H80=2</formula>
    </cfRule>
  </conditionalFormatting>
  <conditionalFormatting sqref="C77">
    <cfRule type="expression" dxfId="42" priority="44">
      <formula>$H77=2</formula>
    </cfRule>
  </conditionalFormatting>
  <conditionalFormatting sqref="C79">
    <cfRule type="expression" dxfId="41" priority="43">
      <formula>$H79=2</formula>
    </cfRule>
  </conditionalFormatting>
  <conditionalFormatting sqref="C81">
    <cfRule type="expression" dxfId="40" priority="42">
      <formula>$H81=2</formula>
    </cfRule>
  </conditionalFormatting>
  <conditionalFormatting sqref="D81:E81">
    <cfRule type="expression" dxfId="39" priority="40">
      <formula>$H81=2</formula>
    </cfRule>
  </conditionalFormatting>
  <conditionalFormatting sqref="D81">
    <cfRule type="cellIs" dxfId="38" priority="39" operator="equal">
      <formula>"Ano"</formula>
    </cfRule>
  </conditionalFormatting>
  <conditionalFormatting sqref="C82">
    <cfRule type="expression" dxfId="37" priority="38">
      <formula>$H82=2</formula>
    </cfRule>
  </conditionalFormatting>
  <conditionalFormatting sqref="E82">
    <cfRule type="expression" dxfId="36" priority="37">
      <formula>$H82=2</formula>
    </cfRule>
  </conditionalFormatting>
  <conditionalFormatting sqref="C83">
    <cfRule type="expression" dxfId="35" priority="35">
      <formula>$H83=2</formula>
    </cfRule>
  </conditionalFormatting>
  <conditionalFormatting sqref="D83:E83">
    <cfRule type="expression" dxfId="34" priority="36">
      <formula>$H83=2</formula>
    </cfRule>
  </conditionalFormatting>
  <conditionalFormatting sqref="D82">
    <cfRule type="expression" dxfId="33" priority="34">
      <formula>$H82=2</formula>
    </cfRule>
  </conditionalFormatting>
  <conditionalFormatting sqref="D82">
    <cfRule type="cellIs" dxfId="32" priority="33" operator="equal">
      <formula>"Ne"</formula>
    </cfRule>
  </conditionalFormatting>
  <conditionalFormatting sqref="D82">
    <cfRule type="cellIs" dxfId="31" priority="32" operator="equal">
      <formula>"Ne"</formula>
    </cfRule>
  </conditionalFormatting>
  <conditionalFormatting sqref="D82">
    <cfRule type="cellIs" dxfId="30" priority="31" operator="equal">
      <formula>"Ne"</formula>
    </cfRule>
  </conditionalFormatting>
  <conditionalFormatting sqref="C18:E20">
    <cfRule type="expression" dxfId="29" priority="30">
      <formula>$H18=2</formula>
    </cfRule>
  </conditionalFormatting>
  <conditionalFormatting sqref="C32 E32">
    <cfRule type="expression" dxfId="28" priority="29">
      <formula>$H32=2</formula>
    </cfRule>
  </conditionalFormatting>
  <conditionalFormatting sqref="D32">
    <cfRule type="expression" dxfId="27" priority="28">
      <formula>$H32=2</formula>
    </cfRule>
  </conditionalFormatting>
  <conditionalFormatting sqref="D32">
    <cfRule type="cellIs" dxfId="26" priority="27" operator="equal">
      <formula>"Ne"</formula>
    </cfRule>
  </conditionalFormatting>
  <conditionalFormatting sqref="D32">
    <cfRule type="cellIs" dxfId="25" priority="26" operator="equal">
      <formula>"Ne"</formula>
    </cfRule>
  </conditionalFormatting>
  <conditionalFormatting sqref="D34">
    <cfRule type="expression" dxfId="24" priority="25">
      <formula>$H34=2</formula>
    </cfRule>
  </conditionalFormatting>
  <conditionalFormatting sqref="D34">
    <cfRule type="cellIs" dxfId="23" priority="24" operator="equal">
      <formula>"Ne"</formula>
    </cfRule>
  </conditionalFormatting>
  <conditionalFormatting sqref="D34">
    <cfRule type="cellIs" dxfId="22" priority="23" operator="equal">
      <formula>"Ne"</formula>
    </cfRule>
  </conditionalFormatting>
  <conditionalFormatting sqref="D35">
    <cfRule type="expression" dxfId="21" priority="22">
      <formula>$H35=2</formula>
    </cfRule>
  </conditionalFormatting>
  <conditionalFormatting sqref="D35">
    <cfRule type="cellIs" dxfId="20" priority="21" operator="equal">
      <formula>"Ne"</formula>
    </cfRule>
  </conditionalFormatting>
  <conditionalFormatting sqref="D35">
    <cfRule type="cellIs" dxfId="19" priority="20" operator="equal">
      <formula>"Ne"</formula>
    </cfRule>
  </conditionalFormatting>
  <conditionalFormatting sqref="D37">
    <cfRule type="expression" dxfId="18" priority="19">
      <formula>$H37=2</formula>
    </cfRule>
  </conditionalFormatting>
  <conditionalFormatting sqref="D37">
    <cfRule type="cellIs" dxfId="17" priority="18" operator="equal">
      <formula>"Ne"</formula>
    </cfRule>
  </conditionalFormatting>
  <conditionalFormatting sqref="D37">
    <cfRule type="cellIs" dxfId="16" priority="17" operator="equal">
      <formula>"Ne"</formula>
    </cfRule>
  </conditionalFormatting>
  <conditionalFormatting sqref="C36:E36">
    <cfRule type="expression" dxfId="15" priority="14">
      <formula>$H36=2</formula>
    </cfRule>
  </conditionalFormatting>
  <conditionalFormatting sqref="D50">
    <cfRule type="cellIs" dxfId="14" priority="16" operator="equal">
      <formula>"Ne"</formula>
    </cfRule>
  </conditionalFormatting>
  <conditionalFormatting sqref="D50">
    <cfRule type="cellIs" dxfId="13" priority="15" operator="equal">
      <formula>"Ne"</formula>
    </cfRule>
  </conditionalFormatting>
  <conditionalFormatting sqref="D53">
    <cfRule type="cellIs" dxfId="12" priority="13" operator="equal">
      <formula>"Ne"</formula>
    </cfRule>
  </conditionalFormatting>
  <conditionalFormatting sqref="D53">
    <cfRule type="cellIs" dxfId="11" priority="12" operator="equal">
      <formula>"Ne"</formula>
    </cfRule>
  </conditionalFormatting>
  <conditionalFormatting sqref="C63 E63">
    <cfRule type="expression" dxfId="10" priority="9">
      <formula>$H63=2</formula>
    </cfRule>
  </conditionalFormatting>
  <conditionalFormatting sqref="D72">
    <cfRule type="cellIs" dxfId="9" priority="5" operator="equal">
      <formula>"Ne"</formula>
    </cfRule>
  </conditionalFormatting>
  <conditionalFormatting sqref="D72">
    <cfRule type="cellIs" dxfId="8" priority="4" operator="equal">
      <formula>"Ne"</formula>
    </cfRule>
  </conditionalFormatting>
  <conditionalFormatting sqref="D63">
    <cfRule type="expression" dxfId="7" priority="8">
      <formula>$H63=2</formula>
    </cfRule>
  </conditionalFormatting>
  <conditionalFormatting sqref="D63">
    <cfRule type="cellIs" dxfId="6" priority="7" operator="equal">
      <formula>"Ano"</formula>
    </cfRule>
  </conditionalFormatting>
  <conditionalFormatting sqref="C72:E74">
    <cfRule type="expression" dxfId="5" priority="3">
      <formula>$H72=2</formula>
    </cfRule>
  </conditionalFormatting>
  <conditionalFormatting sqref="D72">
    <cfRule type="cellIs" dxfId="4" priority="6" operator="equal">
      <formula>"Ne"</formula>
    </cfRule>
  </conditionalFormatting>
  <conditionalFormatting sqref="C23:E24">
    <cfRule type="expression" dxfId="3" priority="2">
      <formula>$H23=2</formula>
    </cfRule>
  </conditionalFormatting>
  <conditionalFormatting sqref="C69:E70">
    <cfRule type="expression" dxfId="2" priority="1">
      <formula>$H69=2</formula>
    </cfRule>
  </conditionalFormatting>
  <dataValidations count="2">
    <dataValidation type="list" allowBlank="1" showInputMessage="1" showErrorMessage="1" sqref="D82" xr:uid="{00000000-0002-0000-0200-000000000000}">
      <formula1>$N$3:$N$5</formula1>
    </dataValidation>
    <dataValidation type="list" allowBlank="1" showInputMessage="1" showErrorMessage="1" sqref="D12 D72:D73 D63:D65 D34:D35 D18:D19 D81 D79 D77 D49:D50 D37 D46 D67 D52:D53 D60 D58 D55 D44 D8 D14:D16 D41 D39 D32 D29:D30 D26 D21:D23 D69" xr:uid="{00000000-0002-0000-0200-000001000000}">
      <formula1>$N$3:$N$4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63"/>
  <sheetViews>
    <sheetView workbookViewId="0">
      <selection activeCell="D28" sqref="D28"/>
    </sheetView>
  </sheetViews>
  <sheetFormatPr defaultRowHeight="15" x14ac:dyDescent="0.25"/>
  <cols>
    <col min="1" max="1" width="44.85546875" bestFit="1" customWidth="1"/>
    <col min="2" max="2" width="16" customWidth="1"/>
    <col min="6" max="6" width="31.28515625" bestFit="1" customWidth="1"/>
    <col min="7" max="7" width="7.42578125" customWidth="1"/>
    <col min="13" max="13" width="5" bestFit="1" customWidth="1"/>
    <col min="14" max="14" width="9.140625" bestFit="1" customWidth="1"/>
    <col min="15" max="15" width="10.140625" bestFit="1" customWidth="1"/>
    <col min="16" max="16" width="15.140625" bestFit="1" customWidth="1"/>
    <col min="17" max="17" width="12.5703125" bestFit="1" customWidth="1"/>
    <col min="18" max="18" width="12.5703125" customWidth="1"/>
    <col min="19" max="19" width="17.5703125" bestFit="1" customWidth="1"/>
  </cols>
  <sheetData>
    <row r="1" spans="1:19" ht="23.25" x14ac:dyDescent="0.35">
      <c r="A1" s="91" t="s">
        <v>112</v>
      </c>
      <c r="B1" s="91"/>
      <c r="C1" s="91"/>
      <c r="D1" s="91"/>
      <c r="E1" s="91"/>
      <c r="F1" s="48"/>
      <c r="G1" s="48"/>
      <c r="H1" s="48"/>
      <c r="I1" s="48"/>
      <c r="J1" s="48"/>
      <c r="K1" s="32"/>
      <c r="L1" s="33" t="s">
        <v>118</v>
      </c>
      <c r="M1" s="34"/>
      <c r="N1" s="34"/>
      <c r="O1" s="34"/>
      <c r="P1" s="34"/>
      <c r="Q1" s="34"/>
      <c r="R1" s="34"/>
      <c r="S1" s="35"/>
    </row>
    <row r="2" spans="1:19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36"/>
      <c r="L2" s="30" t="s">
        <v>133</v>
      </c>
      <c r="M2" s="31"/>
      <c r="N2" s="31"/>
      <c r="O2" s="31"/>
      <c r="P2" s="47">
        <v>0.02</v>
      </c>
      <c r="Q2" s="37"/>
      <c r="R2" s="37"/>
      <c r="S2" s="38"/>
    </row>
    <row r="3" spans="1:19" ht="18.75" x14ac:dyDescent="0.3">
      <c r="A3" s="49" t="s">
        <v>113</v>
      </c>
      <c r="B3" s="50"/>
      <c r="C3" s="51"/>
      <c r="D3" s="48"/>
      <c r="E3" s="48"/>
      <c r="F3" s="49" t="s">
        <v>134</v>
      </c>
      <c r="G3" s="50"/>
      <c r="H3" s="51"/>
      <c r="I3" s="48"/>
      <c r="J3" s="48"/>
      <c r="K3" s="36"/>
      <c r="L3" s="37"/>
      <c r="M3" s="37"/>
      <c r="N3" s="37"/>
      <c r="O3" s="37"/>
      <c r="P3" s="37"/>
      <c r="Q3" s="37"/>
      <c r="R3" s="37"/>
      <c r="S3" s="38"/>
    </row>
    <row r="4" spans="1:19" ht="15.75" x14ac:dyDescent="0.25">
      <c r="A4" s="52" t="s">
        <v>114</v>
      </c>
      <c r="B4" s="76">
        <v>0</v>
      </c>
      <c r="C4" s="54" t="s">
        <v>117</v>
      </c>
      <c r="D4" s="48"/>
      <c r="E4" s="48"/>
      <c r="F4" s="55" t="s">
        <v>121</v>
      </c>
      <c r="G4" s="79">
        <v>15</v>
      </c>
      <c r="H4" s="56" t="s">
        <v>125</v>
      </c>
      <c r="I4" s="48"/>
      <c r="J4" s="48"/>
      <c r="K4" s="36"/>
      <c r="L4" s="37"/>
      <c r="M4" s="37" t="s">
        <v>127</v>
      </c>
      <c r="N4" s="37" t="s">
        <v>128</v>
      </c>
      <c r="O4" s="37" t="s">
        <v>129</v>
      </c>
      <c r="P4" s="37" t="s">
        <v>130</v>
      </c>
      <c r="Q4" s="37"/>
      <c r="R4" s="42" t="s">
        <v>135</v>
      </c>
      <c r="S4" s="38"/>
    </row>
    <row r="5" spans="1:19" ht="15.75" x14ac:dyDescent="0.25">
      <c r="A5" s="52" t="s">
        <v>115</v>
      </c>
      <c r="B5" s="76">
        <v>0</v>
      </c>
      <c r="C5" s="54" t="s">
        <v>117</v>
      </c>
      <c r="D5" s="48"/>
      <c r="E5" s="48"/>
      <c r="F5" s="57" t="s">
        <v>124</v>
      </c>
      <c r="G5" s="80">
        <v>5</v>
      </c>
      <c r="H5" s="58" t="s">
        <v>125</v>
      </c>
      <c r="I5" s="48"/>
      <c r="J5" s="48"/>
      <c r="K5" s="36"/>
      <c r="L5" s="45">
        <v>0</v>
      </c>
      <c r="M5" s="39">
        <v>2022</v>
      </c>
      <c r="N5" s="43">
        <v>48.971628000000003</v>
      </c>
      <c r="O5" s="43">
        <v>45.9</v>
      </c>
      <c r="P5" s="44">
        <f>+N5+O5</f>
        <v>94.871628000000001</v>
      </c>
      <c r="Q5" s="40">
        <f>L5*(($B$4+$B$6)*0.8*P5+$B$5*0.8*N5)+Q4</f>
        <v>0</v>
      </c>
      <c r="R5" s="40"/>
      <c r="S5" s="46"/>
    </row>
    <row r="6" spans="1:19" ht="16.5" thickBot="1" x14ac:dyDescent="0.3">
      <c r="A6" s="52" t="s">
        <v>116</v>
      </c>
      <c r="B6" s="76">
        <v>0</v>
      </c>
      <c r="C6" s="54" t="s">
        <v>117</v>
      </c>
      <c r="D6" s="48"/>
      <c r="E6" s="48"/>
      <c r="F6" s="59" t="s">
        <v>123</v>
      </c>
      <c r="G6" s="81">
        <v>0.85</v>
      </c>
      <c r="H6" s="60"/>
      <c r="I6" s="48"/>
      <c r="J6" s="48"/>
      <c r="K6" s="36"/>
      <c r="L6" s="45">
        <f>+L5+0.1</f>
        <v>0.1</v>
      </c>
      <c r="M6" s="37">
        <f>+M5+1</f>
        <v>2023</v>
      </c>
      <c r="N6" s="44">
        <f>+$N$5*(1+$P$2)^$L6</f>
        <v>49.068700772812058</v>
      </c>
      <c r="O6" s="44">
        <f>+$O$5*(1+$P$2)</f>
        <v>46.817999999999998</v>
      </c>
      <c r="P6" s="44">
        <f>+N6+O6</f>
        <v>95.886700772812048</v>
      </c>
      <c r="Q6" s="40">
        <f>(L6-L5)*(($B$4+$B$6)*0.8*P6+$B$5*0.8*N6)+Q5</f>
        <v>0</v>
      </c>
      <c r="R6" s="41" t="e">
        <f>IF((INDEX($Q$6:$Q$400,MATCH($G$4,$L$6:$L$400,1))-INDEX($Q$6:$Q$400,MATCH($G$5,$L$6:$L$400,1)))/Q6&gt;$G$6,$G$6,(INDEX($Q$6:$Q$400,MATCH($G$4,$L$6:$L$400,1))-INDEX($Q$6:$Q$400,MATCH($G$5,$L$6:$L$400,1)))/Q6)</f>
        <v>#DIV/0!</v>
      </c>
      <c r="S6" s="38"/>
    </row>
    <row r="7" spans="1:19" x14ac:dyDescent="0.25">
      <c r="A7" s="52"/>
      <c r="B7" s="53"/>
      <c r="C7" s="54"/>
      <c r="D7" s="48"/>
      <c r="E7" s="48"/>
      <c r="F7" s="48"/>
      <c r="G7" s="48"/>
      <c r="H7" s="48"/>
      <c r="I7" s="48"/>
      <c r="J7" s="48"/>
      <c r="K7" s="36"/>
      <c r="L7" s="45">
        <f t="shared" ref="L7:L70" si="0">+L6+0.1</f>
        <v>0.2</v>
      </c>
      <c r="M7" s="37">
        <f t="shared" ref="M7:M70" si="1">+M6+1</f>
        <v>2024</v>
      </c>
      <c r="N7" s="44">
        <f t="shared" ref="N7:N70" si="2">+$N$5*(1+$P$2)^$L7</f>
        <v>49.165965965676428</v>
      </c>
      <c r="O7" s="44">
        <f t="shared" ref="O7:O70" si="3">+$O$5*(1+$P$2)</f>
        <v>46.817999999999998</v>
      </c>
      <c r="P7" s="44">
        <f t="shared" ref="P7:P70" si="4">+N7+O7</f>
        <v>95.983965965676418</v>
      </c>
      <c r="Q7" s="40">
        <f t="shared" ref="Q7:Q70" si="5">(L7-L6)*(($B$4+$B$6)*0.8*P7+$B$5*0.8*N7)+Q6</f>
        <v>0</v>
      </c>
      <c r="R7" s="41" t="e">
        <f t="shared" ref="R7:R70" si="6">IF((INDEX($Q$6:$Q$400,MATCH($G$4,$L$6:$L$400,1))-INDEX($Q$6:$Q$400,MATCH($G$5,$L$6:$L$400,1)))/Q7&gt;$G$6,$G$6,(INDEX($Q$6:$Q$400,MATCH($G$4,$L$6:$L$400,1))-INDEX($Q$6:$Q$400,MATCH($G$5,$L$6:$L$400,1)))/Q7)</f>
        <v>#DIV/0!</v>
      </c>
      <c r="S7" s="38"/>
    </row>
    <row r="8" spans="1:19" x14ac:dyDescent="0.25">
      <c r="A8" s="52" t="s">
        <v>131</v>
      </c>
      <c r="B8" s="77">
        <v>0</v>
      </c>
      <c r="C8" s="54"/>
      <c r="D8" s="48"/>
      <c r="E8" s="48"/>
      <c r="F8" s="48"/>
      <c r="G8" s="48"/>
      <c r="H8" s="48"/>
      <c r="I8" s="48"/>
      <c r="J8" s="48"/>
      <c r="K8" s="36"/>
      <c r="L8" s="45">
        <f t="shared" si="0"/>
        <v>0.30000000000000004</v>
      </c>
      <c r="M8" s="37">
        <f t="shared" si="1"/>
        <v>2025</v>
      </c>
      <c r="N8" s="44">
        <f t="shared" si="2"/>
        <v>49.263423960012886</v>
      </c>
      <c r="O8" s="44">
        <f t="shared" si="3"/>
        <v>46.817999999999998</v>
      </c>
      <c r="P8" s="44">
        <f t="shared" si="4"/>
        <v>96.081423960012884</v>
      </c>
      <c r="Q8" s="40">
        <f t="shared" si="5"/>
        <v>0</v>
      </c>
      <c r="R8" s="41" t="e">
        <f t="shared" si="6"/>
        <v>#DIV/0!</v>
      </c>
      <c r="S8" s="38"/>
    </row>
    <row r="9" spans="1:19" x14ac:dyDescent="0.25">
      <c r="A9" s="52" t="s">
        <v>126</v>
      </c>
      <c r="B9" s="78">
        <f>IFERROR(INDEX(L6:L400,MATCH(B8,Q6:Q400,1)),25)</f>
        <v>25.000000000000085</v>
      </c>
      <c r="C9" s="54" t="s">
        <v>119</v>
      </c>
      <c r="D9" s="48"/>
      <c r="E9" s="48"/>
      <c r="F9" s="48"/>
      <c r="G9" s="48"/>
      <c r="H9" s="48"/>
      <c r="I9" s="48"/>
      <c r="J9" s="48"/>
      <c r="K9" s="36"/>
      <c r="L9" s="45">
        <f t="shared" si="0"/>
        <v>0.4</v>
      </c>
      <c r="M9" s="37">
        <f t="shared" si="1"/>
        <v>2026</v>
      </c>
      <c r="N9" s="44">
        <f t="shared" si="2"/>
        <v>49.361075137997304</v>
      </c>
      <c r="O9" s="44">
        <f t="shared" si="3"/>
        <v>46.817999999999998</v>
      </c>
      <c r="P9" s="44">
        <f t="shared" si="4"/>
        <v>96.179075137997302</v>
      </c>
      <c r="Q9" s="40">
        <f t="shared" si="5"/>
        <v>0</v>
      </c>
      <c r="R9" s="41" t="e">
        <f t="shared" si="6"/>
        <v>#DIV/0!</v>
      </c>
      <c r="S9" s="38"/>
    </row>
    <row r="10" spans="1:19" ht="15.75" thickBot="1" x14ac:dyDescent="0.3">
      <c r="A10" s="61"/>
      <c r="B10" s="62"/>
      <c r="C10" s="63"/>
      <c r="D10" s="48"/>
      <c r="E10" s="48"/>
      <c r="F10" s="48"/>
      <c r="G10" s="48"/>
      <c r="H10" s="48"/>
      <c r="I10" s="48"/>
      <c r="J10" s="48"/>
      <c r="K10" s="36"/>
      <c r="L10" s="45">
        <f t="shared" si="0"/>
        <v>0.5</v>
      </c>
      <c r="M10" s="37">
        <f t="shared" si="1"/>
        <v>2027</v>
      </c>
      <c r="N10" s="44">
        <f t="shared" si="2"/>
        <v>49.458919882563066</v>
      </c>
      <c r="O10" s="44">
        <f t="shared" si="3"/>
        <v>46.817999999999998</v>
      </c>
      <c r="P10" s="44">
        <f t="shared" si="4"/>
        <v>96.276919882563064</v>
      </c>
      <c r="Q10" s="40">
        <f t="shared" si="5"/>
        <v>0</v>
      </c>
      <c r="R10" s="41" t="e">
        <f t="shared" si="6"/>
        <v>#DIV/0!</v>
      </c>
      <c r="S10" s="38"/>
    </row>
    <row r="11" spans="1:19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36"/>
      <c r="L11" s="45">
        <f t="shared" si="0"/>
        <v>0.6</v>
      </c>
      <c r="M11" s="37">
        <f t="shared" si="1"/>
        <v>2028</v>
      </c>
      <c r="N11" s="44">
        <f t="shared" si="2"/>
        <v>49.556958577402654</v>
      </c>
      <c r="O11" s="44">
        <f t="shared" si="3"/>
        <v>46.817999999999998</v>
      </c>
      <c r="P11" s="44">
        <f t="shared" si="4"/>
        <v>96.374958577402651</v>
      </c>
      <c r="Q11" s="40">
        <f t="shared" si="5"/>
        <v>0</v>
      </c>
      <c r="R11" s="41" t="e">
        <f t="shared" si="6"/>
        <v>#DIV/0!</v>
      </c>
      <c r="S11" s="38"/>
    </row>
    <row r="12" spans="1:19" x14ac:dyDescent="0.25">
      <c r="A12" s="48"/>
      <c r="B12" s="64"/>
      <c r="C12" s="48"/>
      <c r="D12" s="48"/>
      <c r="E12" s="48"/>
      <c r="F12" s="48"/>
      <c r="G12" s="48"/>
      <c r="H12" s="48"/>
      <c r="I12" s="48"/>
      <c r="J12" s="48"/>
      <c r="K12" s="36"/>
      <c r="L12" s="45">
        <f t="shared" si="0"/>
        <v>0.7</v>
      </c>
      <c r="M12" s="37">
        <f t="shared" si="1"/>
        <v>2029</v>
      </c>
      <c r="N12" s="44">
        <f t="shared" si="2"/>
        <v>49.655191606969083</v>
      </c>
      <c r="O12" s="44">
        <f t="shared" si="3"/>
        <v>46.817999999999998</v>
      </c>
      <c r="P12" s="44">
        <f t="shared" si="4"/>
        <v>96.473191606969081</v>
      </c>
      <c r="Q12" s="40">
        <f t="shared" si="5"/>
        <v>0</v>
      </c>
      <c r="R12" s="41" t="e">
        <f t="shared" si="6"/>
        <v>#DIV/0!</v>
      </c>
      <c r="S12" s="38"/>
    </row>
    <row r="13" spans="1:19" x14ac:dyDescent="0.25">
      <c r="A13" s="48" t="str">
        <f>"Standardní cena investice (návratnost "&amp;G4&amp;" let)"</f>
        <v>Standardní cena investice (návratnost 15 let)</v>
      </c>
      <c r="B13" s="65">
        <f>INDEX(Q6:Q400,MATCH(G4,$L$6:$L$400,1))</f>
        <v>0</v>
      </c>
      <c r="C13" s="48"/>
      <c r="D13" s="48"/>
      <c r="E13" s="48"/>
      <c r="F13" s="48"/>
      <c r="G13" s="48"/>
      <c r="H13" s="48"/>
      <c r="I13" s="48"/>
      <c r="J13" s="48"/>
      <c r="K13" s="36"/>
      <c r="L13" s="45">
        <f t="shared" si="0"/>
        <v>0.79999999999999993</v>
      </c>
      <c r="M13" s="37">
        <f t="shared" si="1"/>
        <v>2030</v>
      </c>
      <c r="N13" s="44">
        <f t="shared" si="2"/>
        <v>49.753619356477486</v>
      </c>
      <c r="O13" s="44">
        <f t="shared" si="3"/>
        <v>46.817999999999998</v>
      </c>
      <c r="P13" s="44">
        <f t="shared" si="4"/>
        <v>96.571619356477484</v>
      </c>
      <c r="Q13" s="40">
        <f t="shared" si="5"/>
        <v>0</v>
      </c>
      <c r="R13" s="41" t="e">
        <f t="shared" si="6"/>
        <v>#DIV/0!</v>
      </c>
      <c r="S13" s="38"/>
    </row>
    <row r="14" spans="1:19" x14ac:dyDescent="0.25">
      <c r="A14" s="48" t="str">
        <f>"Optimální cena investice vč. dotace (návratnost "&amp;G5&amp;" let)"</f>
        <v>Optimální cena investice vč. dotace (návratnost 5 let)</v>
      </c>
      <c r="B14" s="65">
        <f>INDEX(Q6:Q400,MATCH(G5,$L$6:$L$400,1))</f>
        <v>0</v>
      </c>
      <c r="C14" s="66"/>
      <c r="D14" s="48"/>
      <c r="E14" s="48"/>
      <c r="F14" s="48"/>
      <c r="G14" s="48"/>
      <c r="H14" s="48"/>
      <c r="I14" s="48"/>
      <c r="J14" s="48"/>
      <c r="K14" s="36"/>
      <c r="L14" s="45">
        <f t="shared" si="0"/>
        <v>0.89999999999999991</v>
      </c>
      <c r="M14" s="37">
        <f t="shared" si="1"/>
        <v>2031</v>
      </c>
      <c r="N14" s="44">
        <f t="shared" si="2"/>
        <v>49.852242211906528</v>
      </c>
      <c r="O14" s="44">
        <f t="shared" si="3"/>
        <v>46.817999999999998</v>
      </c>
      <c r="P14" s="44">
        <f t="shared" si="4"/>
        <v>96.670242211906526</v>
      </c>
      <c r="Q14" s="40">
        <f t="shared" si="5"/>
        <v>0</v>
      </c>
      <c r="R14" s="41" t="e">
        <f t="shared" si="6"/>
        <v>#DIV/0!</v>
      </c>
      <c r="S14" s="38"/>
    </row>
    <row r="15" spans="1:19" ht="18.75" x14ac:dyDescent="0.3">
      <c r="A15" s="67" t="s">
        <v>120</v>
      </c>
      <c r="B15" s="68">
        <f>IF(B13-B14&gt;G6*B8,G6*B8,B13-B14)</f>
        <v>0</v>
      </c>
      <c r="C15" s="48"/>
      <c r="D15" s="48"/>
      <c r="E15" s="48"/>
      <c r="F15" s="48"/>
      <c r="G15" s="48"/>
      <c r="H15" s="48"/>
      <c r="I15" s="48"/>
      <c r="J15" s="48"/>
      <c r="K15" s="36"/>
      <c r="L15" s="45">
        <f t="shared" si="0"/>
        <v>0.99999999999999989</v>
      </c>
      <c r="M15" s="37">
        <f t="shared" si="1"/>
        <v>2032</v>
      </c>
      <c r="N15" s="44">
        <f t="shared" si="2"/>
        <v>49.951060560000002</v>
      </c>
      <c r="O15" s="44">
        <f t="shared" si="3"/>
        <v>46.817999999999998</v>
      </c>
      <c r="P15" s="44">
        <f t="shared" si="4"/>
        <v>96.76906056</v>
      </c>
      <c r="Q15" s="40">
        <f t="shared" si="5"/>
        <v>0</v>
      </c>
      <c r="R15" s="41" t="e">
        <f t="shared" si="6"/>
        <v>#DIV/0!</v>
      </c>
      <c r="S15" s="38"/>
    </row>
    <row r="16" spans="1:19" ht="15.75" x14ac:dyDescent="0.25">
      <c r="A16" s="69" t="s">
        <v>122</v>
      </c>
      <c r="B16" s="70" t="e">
        <f>+B15/B8</f>
        <v>#DIV/0!</v>
      </c>
      <c r="C16" s="48"/>
      <c r="D16" s="48"/>
      <c r="E16" s="71"/>
      <c r="F16" s="48"/>
      <c r="G16" s="48"/>
      <c r="H16" s="48"/>
      <c r="I16" s="48"/>
      <c r="J16" s="48"/>
      <c r="K16" s="36"/>
      <c r="L16" s="45">
        <f t="shared" si="0"/>
        <v>1.0999999999999999</v>
      </c>
      <c r="M16" s="37">
        <f t="shared" si="1"/>
        <v>2033</v>
      </c>
      <c r="N16" s="44">
        <f t="shared" si="2"/>
        <v>50.050074788268304</v>
      </c>
      <c r="O16" s="44">
        <f t="shared" si="3"/>
        <v>46.817999999999998</v>
      </c>
      <c r="P16" s="44">
        <f t="shared" si="4"/>
        <v>96.868074788268302</v>
      </c>
      <c r="Q16" s="40">
        <f t="shared" si="5"/>
        <v>0</v>
      </c>
      <c r="R16" s="41" t="e">
        <f t="shared" si="6"/>
        <v>#DIV/0!</v>
      </c>
      <c r="S16" s="38"/>
    </row>
    <row r="17" spans="1:19" ht="15.75" x14ac:dyDescent="0.25">
      <c r="A17" s="69"/>
      <c r="B17" s="70"/>
      <c r="C17" s="48"/>
      <c r="D17" s="48"/>
      <c r="E17" s="48"/>
      <c r="F17" s="48"/>
      <c r="G17" s="48"/>
      <c r="H17" s="48"/>
      <c r="I17" s="48"/>
      <c r="J17" s="48"/>
      <c r="K17" s="36"/>
      <c r="L17" s="45">
        <f t="shared" si="0"/>
        <v>1.2</v>
      </c>
      <c r="M17" s="37">
        <f t="shared" si="1"/>
        <v>2034</v>
      </c>
      <c r="N17" s="44">
        <f t="shared" si="2"/>
        <v>50.149285284989951</v>
      </c>
      <c r="O17" s="44">
        <f t="shared" si="3"/>
        <v>46.817999999999998</v>
      </c>
      <c r="P17" s="44">
        <f t="shared" si="4"/>
        <v>96.967285284989941</v>
      </c>
      <c r="Q17" s="40">
        <f t="shared" si="5"/>
        <v>0</v>
      </c>
      <c r="R17" s="41" t="e">
        <f t="shared" si="6"/>
        <v>#DIV/0!</v>
      </c>
      <c r="S17" s="38"/>
    </row>
    <row r="18" spans="1:19" x14ac:dyDescent="0.25">
      <c r="A18" s="72" t="s">
        <v>132</v>
      </c>
      <c r="B18" s="73" t="e">
        <f>+B8*(1-B16)</f>
        <v>#DIV/0!</v>
      </c>
      <c r="C18" s="48"/>
      <c r="D18" s="48"/>
      <c r="E18" s="48"/>
      <c r="F18" s="48"/>
      <c r="G18" s="48"/>
      <c r="H18" s="48"/>
      <c r="I18" s="48"/>
      <c r="J18" s="48"/>
      <c r="K18" s="36"/>
      <c r="L18" s="45">
        <f t="shared" si="0"/>
        <v>1.3</v>
      </c>
      <c r="M18" s="37">
        <f t="shared" si="1"/>
        <v>2035</v>
      </c>
      <c r="N18" s="44">
        <f t="shared" si="2"/>
        <v>50.248692439213151</v>
      </c>
      <c r="O18" s="44">
        <f t="shared" si="3"/>
        <v>46.817999999999998</v>
      </c>
      <c r="P18" s="44">
        <f t="shared" si="4"/>
        <v>97.066692439213142</v>
      </c>
      <c r="Q18" s="40">
        <f t="shared" si="5"/>
        <v>0</v>
      </c>
      <c r="R18" s="41" t="e">
        <f t="shared" si="6"/>
        <v>#DIV/0!</v>
      </c>
      <c r="S18" s="38"/>
    </row>
    <row r="19" spans="1:19" x14ac:dyDescent="0.25">
      <c r="A19" s="52" t="s">
        <v>136</v>
      </c>
      <c r="B19" s="74">
        <f>IFERROR(INDEX(L6:L400,MATCH(B18,Q6:Q400,1)),25)</f>
        <v>25</v>
      </c>
      <c r="C19" s="48" t="s">
        <v>119</v>
      </c>
      <c r="D19" s="48"/>
      <c r="E19" s="48"/>
      <c r="F19" s="48"/>
      <c r="G19" s="48"/>
      <c r="H19" s="48"/>
      <c r="I19" s="48"/>
      <c r="J19" s="48"/>
      <c r="K19" s="36"/>
      <c r="L19" s="45">
        <f t="shared" si="0"/>
        <v>1.4000000000000001</v>
      </c>
      <c r="M19" s="37">
        <f t="shared" si="1"/>
        <v>2036</v>
      </c>
      <c r="N19" s="44">
        <f t="shared" si="2"/>
        <v>50.348296640757241</v>
      </c>
      <c r="O19" s="44">
        <f t="shared" si="3"/>
        <v>46.817999999999998</v>
      </c>
      <c r="P19" s="44">
        <f t="shared" si="4"/>
        <v>97.166296640757238</v>
      </c>
      <c r="Q19" s="40">
        <f t="shared" si="5"/>
        <v>0</v>
      </c>
      <c r="R19" s="41" t="e">
        <f t="shared" si="6"/>
        <v>#DIV/0!</v>
      </c>
      <c r="S19" s="38"/>
    </row>
    <row r="20" spans="1:19" x14ac:dyDescent="0.25">
      <c r="A20" s="48"/>
      <c r="B20" s="48"/>
      <c r="C20" s="48"/>
      <c r="D20" s="48"/>
      <c r="E20" s="48"/>
      <c r="F20" s="48"/>
      <c r="G20" s="75"/>
      <c r="H20" s="48"/>
      <c r="I20" s="48"/>
      <c r="J20" s="48"/>
      <c r="K20" s="36"/>
      <c r="L20" s="45">
        <f t="shared" si="0"/>
        <v>1.5000000000000002</v>
      </c>
      <c r="M20" s="37">
        <f t="shared" si="1"/>
        <v>2037</v>
      </c>
      <c r="N20" s="44">
        <f t="shared" si="2"/>
        <v>50.448098280214325</v>
      </c>
      <c r="O20" s="44">
        <f t="shared" si="3"/>
        <v>46.817999999999998</v>
      </c>
      <c r="P20" s="44">
        <f t="shared" si="4"/>
        <v>97.266098280214322</v>
      </c>
      <c r="Q20" s="40">
        <f t="shared" si="5"/>
        <v>0</v>
      </c>
      <c r="R20" s="41" t="e">
        <f t="shared" si="6"/>
        <v>#DIV/0!</v>
      </c>
      <c r="S20" s="38"/>
    </row>
    <row r="21" spans="1:19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36"/>
      <c r="L21" s="45">
        <f t="shared" si="0"/>
        <v>1.6000000000000003</v>
      </c>
      <c r="M21" s="37">
        <f t="shared" si="1"/>
        <v>2038</v>
      </c>
      <c r="N21" s="44">
        <f t="shared" si="2"/>
        <v>50.54809774895071</v>
      </c>
      <c r="O21" s="44">
        <f t="shared" si="3"/>
        <v>46.817999999999998</v>
      </c>
      <c r="P21" s="44">
        <f t="shared" si="4"/>
        <v>97.366097748950708</v>
      </c>
      <c r="Q21" s="40">
        <f t="shared" si="5"/>
        <v>0</v>
      </c>
      <c r="R21" s="41" t="e">
        <f t="shared" si="6"/>
        <v>#DIV/0!</v>
      </c>
      <c r="S21" s="38"/>
    </row>
    <row r="22" spans="1:19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36"/>
      <c r="L22" s="45">
        <f t="shared" si="0"/>
        <v>1.7000000000000004</v>
      </c>
      <c r="M22" s="37">
        <f t="shared" si="1"/>
        <v>2039</v>
      </c>
      <c r="N22" s="44">
        <f t="shared" si="2"/>
        <v>50.648295439108473</v>
      </c>
      <c r="O22" s="44">
        <f t="shared" si="3"/>
        <v>46.817999999999998</v>
      </c>
      <c r="P22" s="44">
        <f t="shared" si="4"/>
        <v>97.466295439108478</v>
      </c>
      <c r="Q22" s="40">
        <f t="shared" si="5"/>
        <v>0</v>
      </c>
      <c r="R22" s="41" t="e">
        <f t="shared" si="6"/>
        <v>#DIV/0!</v>
      </c>
      <c r="S22" s="38"/>
    </row>
    <row r="23" spans="1:19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36"/>
      <c r="L23" s="45">
        <f t="shared" si="0"/>
        <v>1.8000000000000005</v>
      </c>
      <c r="M23" s="37">
        <f t="shared" si="1"/>
        <v>2040</v>
      </c>
      <c r="N23" s="44">
        <f t="shared" si="2"/>
        <v>50.748691743607033</v>
      </c>
      <c r="O23" s="44">
        <f t="shared" si="3"/>
        <v>46.817999999999998</v>
      </c>
      <c r="P23" s="44">
        <f t="shared" si="4"/>
        <v>97.566691743607038</v>
      </c>
      <c r="Q23" s="40">
        <f t="shared" si="5"/>
        <v>0</v>
      </c>
      <c r="R23" s="41" t="e">
        <f t="shared" si="6"/>
        <v>#DIV/0!</v>
      </c>
      <c r="S23" s="38"/>
    </row>
    <row r="24" spans="1:19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36"/>
      <c r="L24" s="45">
        <f t="shared" si="0"/>
        <v>1.9000000000000006</v>
      </c>
      <c r="M24" s="37">
        <f t="shared" si="1"/>
        <v>2041</v>
      </c>
      <c r="N24" s="44">
        <f t="shared" si="2"/>
        <v>50.849287056144661</v>
      </c>
      <c r="O24" s="44">
        <f t="shared" si="3"/>
        <v>46.817999999999998</v>
      </c>
      <c r="P24" s="44">
        <f t="shared" si="4"/>
        <v>97.667287056144659</v>
      </c>
      <c r="Q24" s="40">
        <f t="shared" si="5"/>
        <v>0</v>
      </c>
      <c r="R24" s="41" t="e">
        <f t="shared" si="6"/>
        <v>#DIV/0!</v>
      </c>
      <c r="S24" s="38"/>
    </row>
    <row r="25" spans="1:19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36"/>
      <c r="L25" s="45">
        <f t="shared" si="0"/>
        <v>2.0000000000000004</v>
      </c>
      <c r="M25" s="37">
        <f t="shared" si="1"/>
        <v>2042</v>
      </c>
      <c r="N25" s="44">
        <f t="shared" si="2"/>
        <v>50.950081771200004</v>
      </c>
      <c r="O25" s="44">
        <f t="shared" si="3"/>
        <v>46.817999999999998</v>
      </c>
      <c r="P25" s="44">
        <f t="shared" si="4"/>
        <v>97.768081771200002</v>
      </c>
      <c r="Q25" s="40">
        <f t="shared" si="5"/>
        <v>0</v>
      </c>
      <c r="R25" s="41" t="e">
        <f t="shared" si="6"/>
        <v>#DIV/0!</v>
      </c>
      <c r="S25" s="38"/>
    </row>
    <row r="26" spans="1:19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36"/>
      <c r="L26" s="45">
        <f t="shared" si="0"/>
        <v>2.1000000000000005</v>
      </c>
      <c r="M26" s="37">
        <f t="shared" si="1"/>
        <v>2043</v>
      </c>
      <c r="N26" s="44">
        <f t="shared" si="2"/>
        <v>51.05107628403367</v>
      </c>
      <c r="O26" s="44">
        <f t="shared" si="3"/>
        <v>46.817999999999998</v>
      </c>
      <c r="P26" s="44">
        <f t="shared" si="4"/>
        <v>97.869076284033667</v>
      </c>
      <c r="Q26" s="40">
        <f t="shared" si="5"/>
        <v>0</v>
      </c>
      <c r="R26" s="41" t="e">
        <f t="shared" si="6"/>
        <v>#DIV/0!</v>
      </c>
      <c r="S26" s="38"/>
    </row>
    <row r="27" spans="1:19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36"/>
      <c r="L27" s="45">
        <f t="shared" si="0"/>
        <v>2.2000000000000006</v>
      </c>
      <c r="M27" s="37">
        <f t="shared" si="1"/>
        <v>2044</v>
      </c>
      <c r="N27" s="44">
        <f t="shared" si="2"/>
        <v>51.15227099068975</v>
      </c>
      <c r="O27" s="44">
        <f t="shared" si="3"/>
        <v>46.817999999999998</v>
      </c>
      <c r="P27" s="44">
        <f t="shared" si="4"/>
        <v>97.970270990689755</v>
      </c>
      <c r="Q27" s="40">
        <f t="shared" si="5"/>
        <v>0</v>
      </c>
      <c r="R27" s="41" t="e">
        <f t="shared" si="6"/>
        <v>#DIV/0!</v>
      </c>
      <c r="S27" s="38"/>
    </row>
    <row r="28" spans="1:19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36"/>
      <c r="L28" s="45">
        <f t="shared" si="0"/>
        <v>2.3000000000000007</v>
      </c>
      <c r="M28" s="37">
        <f t="shared" si="1"/>
        <v>2045</v>
      </c>
      <c r="N28" s="44">
        <f t="shared" si="2"/>
        <v>51.253666287997412</v>
      </c>
      <c r="O28" s="44">
        <f t="shared" si="3"/>
        <v>46.817999999999998</v>
      </c>
      <c r="P28" s="44">
        <f t="shared" si="4"/>
        <v>98.071666287997402</v>
      </c>
      <c r="Q28" s="40">
        <f t="shared" si="5"/>
        <v>0</v>
      </c>
      <c r="R28" s="41" t="e">
        <f t="shared" si="6"/>
        <v>#DIV/0!</v>
      </c>
      <c r="S28" s="38"/>
    </row>
    <row r="29" spans="1:19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36"/>
      <c r="L29" s="45">
        <f t="shared" si="0"/>
        <v>2.4000000000000008</v>
      </c>
      <c r="M29" s="37">
        <f t="shared" si="1"/>
        <v>2046</v>
      </c>
      <c r="N29" s="44">
        <f t="shared" si="2"/>
        <v>51.355262573572389</v>
      </c>
      <c r="O29" s="44">
        <f t="shared" si="3"/>
        <v>46.817999999999998</v>
      </c>
      <c r="P29" s="44">
        <f t="shared" si="4"/>
        <v>98.173262573572387</v>
      </c>
      <c r="Q29" s="40">
        <f t="shared" si="5"/>
        <v>0</v>
      </c>
      <c r="R29" s="41" t="e">
        <f t="shared" si="6"/>
        <v>#DIV/0!</v>
      </c>
      <c r="S29" s="38"/>
    </row>
    <row r="30" spans="1:19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36"/>
      <c r="L30" s="45">
        <f t="shared" si="0"/>
        <v>2.5000000000000009</v>
      </c>
      <c r="M30" s="37">
        <f t="shared" si="1"/>
        <v>2047</v>
      </c>
      <c r="N30" s="44">
        <f t="shared" si="2"/>
        <v>51.45706024581861</v>
      </c>
      <c r="O30" s="44">
        <f t="shared" si="3"/>
        <v>46.817999999999998</v>
      </c>
      <c r="P30" s="44">
        <f t="shared" si="4"/>
        <v>98.275060245818608</v>
      </c>
      <c r="Q30" s="40">
        <f t="shared" si="5"/>
        <v>0</v>
      </c>
      <c r="R30" s="41" t="e">
        <f t="shared" si="6"/>
        <v>#DIV/0!</v>
      </c>
      <c r="S30" s="38"/>
    </row>
    <row r="31" spans="1:19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36"/>
      <c r="L31" s="45">
        <f t="shared" si="0"/>
        <v>2.600000000000001</v>
      </c>
      <c r="M31" s="37">
        <f t="shared" si="1"/>
        <v>2048</v>
      </c>
      <c r="N31" s="44">
        <f t="shared" si="2"/>
        <v>51.559059703929712</v>
      </c>
      <c r="O31" s="44">
        <f t="shared" si="3"/>
        <v>46.817999999999998</v>
      </c>
      <c r="P31" s="44">
        <f t="shared" si="4"/>
        <v>98.377059703929717</v>
      </c>
      <c r="Q31" s="40">
        <f t="shared" si="5"/>
        <v>0</v>
      </c>
      <c r="R31" s="41" t="e">
        <f t="shared" si="6"/>
        <v>#DIV/0!</v>
      </c>
      <c r="S31" s="38"/>
    </row>
    <row r="32" spans="1:19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36"/>
      <c r="L32" s="45">
        <f t="shared" si="0"/>
        <v>2.7000000000000011</v>
      </c>
      <c r="M32" s="37">
        <f t="shared" si="1"/>
        <v>2049</v>
      </c>
      <c r="N32" s="44">
        <f t="shared" si="2"/>
        <v>51.661261347890644</v>
      </c>
      <c r="O32" s="44">
        <f t="shared" si="3"/>
        <v>46.817999999999998</v>
      </c>
      <c r="P32" s="44">
        <f t="shared" si="4"/>
        <v>98.479261347890642</v>
      </c>
      <c r="Q32" s="40">
        <f t="shared" si="5"/>
        <v>0</v>
      </c>
      <c r="R32" s="41" t="e">
        <f t="shared" si="6"/>
        <v>#DIV/0!</v>
      </c>
      <c r="S32" s="38"/>
    </row>
    <row r="33" spans="1:19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36"/>
      <c r="L33" s="45">
        <f t="shared" si="0"/>
        <v>2.8000000000000012</v>
      </c>
      <c r="M33" s="37">
        <f t="shared" si="1"/>
        <v>2050</v>
      </c>
      <c r="N33" s="44">
        <f t="shared" si="2"/>
        <v>51.763665578479184</v>
      </c>
      <c r="O33" s="44">
        <f t="shared" si="3"/>
        <v>46.817999999999998</v>
      </c>
      <c r="P33" s="44">
        <f t="shared" si="4"/>
        <v>98.581665578479175</v>
      </c>
      <c r="Q33" s="40">
        <f t="shared" si="5"/>
        <v>0</v>
      </c>
      <c r="R33" s="41" t="e">
        <f t="shared" si="6"/>
        <v>#DIV/0!</v>
      </c>
      <c r="S33" s="38"/>
    </row>
    <row r="34" spans="1:19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36"/>
      <c r="L34" s="45">
        <f t="shared" si="0"/>
        <v>2.9000000000000012</v>
      </c>
      <c r="M34" s="37">
        <f t="shared" si="1"/>
        <v>2051</v>
      </c>
      <c r="N34" s="44">
        <f t="shared" si="2"/>
        <v>51.866272797267563</v>
      </c>
      <c r="O34" s="44">
        <f t="shared" si="3"/>
        <v>46.817999999999998</v>
      </c>
      <c r="P34" s="44">
        <f t="shared" si="4"/>
        <v>98.684272797267568</v>
      </c>
      <c r="Q34" s="40">
        <f t="shared" si="5"/>
        <v>0</v>
      </c>
      <c r="R34" s="41" t="e">
        <f t="shared" si="6"/>
        <v>#DIV/0!</v>
      </c>
      <c r="S34" s="38"/>
    </row>
    <row r="35" spans="1:19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36"/>
      <c r="L35" s="45">
        <f t="shared" si="0"/>
        <v>3.0000000000000013</v>
      </c>
      <c r="M35" s="37">
        <f t="shared" si="1"/>
        <v>2052</v>
      </c>
      <c r="N35" s="44">
        <f t="shared" si="2"/>
        <v>51.969083406624009</v>
      </c>
      <c r="O35" s="44">
        <f t="shared" si="3"/>
        <v>46.817999999999998</v>
      </c>
      <c r="P35" s="44">
        <f t="shared" si="4"/>
        <v>98.787083406624006</v>
      </c>
      <c r="Q35" s="40">
        <f t="shared" si="5"/>
        <v>0</v>
      </c>
      <c r="R35" s="41" t="e">
        <f t="shared" si="6"/>
        <v>#DIV/0!</v>
      </c>
      <c r="S35" s="38"/>
    </row>
    <row r="36" spans="1:19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36"/>
      <c r="L36" s="45">
        <f t="shared" si="0"/>
        <v>3.1000000000000014</v>
      </c>
      <c r="M36" s="37">
        <f t="shared" si="1"/>
        <v>2053</v>
      </c>
      <c r="N36" s="44">
        <f t="shared" si="2"/>
        <v>52.072097809714343</v>
      </c>
      <c r="O36" s="44">
        <f t="shared" si="3"/>
        <v>46.817999999999998</v>
      </c>
      <c r="P36" s="44">
        <f t="shared" si="4"/>
        <v>98.890097809714348</v>
      </c>
      <c r="Q36" s="40">
        <f t="shared" si="5"/>
        <v>0</v>
      </c>
      <c r="R36" s="41" t="e">
        <f t="shared" si="6"/>
        <v>#DIV/0!</v>
      </c>
      <c r="S36" s="38"/>
    </row>
    <row r="37" spans="1:19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36"/>
      <c r="L37" s="45">
        <f t="shared" si="0"/>
        <v>3.2000000000000015</v>
      </c>
      <c r="M37" s="37">
        <f t="shared" si="1"/>
        <v>2054</v>
      </c>
      <c r="N37" s="44">
        <f t="shared" si="2"/>
        <v>52.175316410503555</v>
      </c>
      <c r="O37" s="44">
        <f t="shared" si="3"/>
        <v>46.817999999999998</v>
      </c>
      <c r="P37" s="44">
        <f t="shared" si="4"/>
        <v>98.993316410503553</v>
      </c>
      <c r="Q37" s="40">
        <f t="shared" si="5"/>
        <v>0</v>
      </c>
      <c r="R37" s="41" t="e">
        <f t="shared" si="6"/>
        <v>#DIV/0!</v>
      </c>
      <c r="S37" s="38"/>
    </row>
    <row r="38" spans="1:19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36"/>
      <c r="L38" s="45">
        <f t="shared" si="0"/>
        <v>3.3000000000000016</v>
      </c>
      <c r="M38" s="37">
        <f t="shared" si="1"/>
        <v>2055</v>
      </c>
      <c r="N38" s="44">
        <f t="shared" si="2"/>
        <v>52.278739613757359</v>
      </c>
      <c r="O38" s="44">
        <f t="shared" si="3"/>
        <v>46.817999999999998</v>
      </c>
      <c r="P38" s="44">
        <f t="shared" si="4"/>
        <v>99.096739613757364</v>
      </c>
      <c r="Q38" s="40">
        <f t="shared" si="5"/>
        <v>0</v>
      </c>
      <c r="R38" s="41" t="e">
        <f t="shared" si="6"/>
        <v>#DIV/0!</v>
      </c>
      <c r="S38" s="38"/>
    </row>
    <row r="39" spans="1:19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36"/>
      <c r="L39" s="45">
        <f t="shared" si="0"/>
        <v>3.4000000000000017</v>
      </c>
      <c r="M39" s="37">
        <f t="shared" si="1"/>
        <v>2056</v>
      </c>
      <c r="N39" s="44">
        <f t="shared" si="2"/>
        <v>52.382367825043843</v>
      </c>
      <c r="O39" s="44">
        <f t="shared" si="3"/>
        <v>46.817999999999998</v>
      </c>
      <c r="P39" s="44">
        <f t="shared" si="4"/>
        <v>99.200367825043841</v>
      </c>
      <c r="Q39" s="40">
        <f t="shared" si="5"/>
        <v>0</v>
      </c>
      <c r="R39" s="41" t="e">
        <f t="shared" si="6"/>
        <v>#DIV/0!</v>
      </c>
      <c r="S39" s="38"/>
    </row>
    <row r="40" spans="1:19" x14ac:dyDescent="0.25">
      <c r="K40" s="36"/>
      <c r="L40" s="45">
        <f t="shared" si="0"/>
        <v>3.5000000000000018</v>
      </c>
      <c r="M40" s="37">
        <f t="shared" si="1"/>
        <v>2057</v>
      </c>
      <c r="N40" s="44">
        <f t="shared" si="2"/>
        <v>52.486201450734995</v>
      </c>
      <c r="O40" s="44">
        <f t="shared" si="3"/>
        <v>46.817999999999998</v>
      </c>
      <c r="P40" s="44">
        <f t="shared" si="4"/>
        <v>99.304201450734993</v>
      </c>
      <c r="Q40" s="40">
        <f t="shared" si="5"/>
        <v>0</v>
      </c>
      <c r="R40" s="41" t="e">
        <f t="shared" si="6"/>
        <v>#DIV/0!</v>
      </c>
      <c r="S40" s="38"/>
    </row>
    <row r="41" spans="1:19" x14ac:dyDescent="0.25">
      <c r="K41" s="36"/>
      <c r="L41" s="45">
        <f t="shared" si="0"/>
        <v>3.6000000000000019</v>
      </c>
      <c r="M41" s="37">
        <f t="shared" si="1"/>
        <v>2058</v>
      </c>
      <c r="N41" s="44">
        <f t="shared" si="2"/>
        <v>52.590240898008318</v>
      </c>
      <c r="O41" s="44">
        <f t="shared" si="3"/>
        <v>46.817999999999998</v>
      </c>
      <c r="P41" s="44">
        <f t="shared" si="4"/>
        <v>99.408240898008316</v>
      </c>
      <c r="Q41" s="40">
        <f t="shared" si="5"/>
        <v>0</v>
      </c>
      <c r="R41" s="41" t="e">
        <f t="shared" si="6"/>
        <v>#DIV/0!</v>
      </c>
      <c r="S41" s="38"/>
    </row>
    <row r="42" spans="1:19" x14ac:dyDescent="0.25">
      <c r="K42" s="36"/>
      <c r="L42" s="45">
        <f t="shared" si="0"/>
        <v>3.700000000000002</v>
      </c>
      <c r="M42" s="37">
        <f t="shared" si="1"/>
        <v>2059</v>
      </c>
      <c r="N42" s="44">
        <f t="shared" si="2"/>
        <v>52.694486574848455</v>
      </c>
      <c r="O42" s="44">
        <f t="shared" si="3"/>
        <v>46.817999999999998</v>
      </c>
      <c r="P42" s="44">
        <f t="shared" si="4"/>
        <v>99.512486574848452</v>
      </c>
      <c r="Q42" s="40">
        <f t="shared" si="5"/>
        <v>0</v>
      </c>
      <c r="R42" s="41" t="e">
        <f t="shared" si="6"/>
        <v>#DIV/0!</v>
      </c>
      <c r="S42" s="38"/>
    </row>
    <row r="43" spans="1:19" x14ac:dyDescent="0.25">
      <c r="K43" s="36"/>
      <c r="L43" s="45">
        <f t="shared" si="0"/>
        <v>3.800000000000002</v>
      </c>
      <c r="M43" s="37">
        <f t="shared" si="1"/>
        <v>2060</v>
      </c>
      <c r="N43" s="44">
        <f t="shared" si="2"/>
        <v>52.798938890048767</v>
      </c>
      <c r="O43" s="44">
        <f t="shared" si="3"/>
        <v>46.817999999999998</v>
      </c>
      <c r="P43" s="44">
        <f t="shared" si="4"/>
        <v>99.616938890048772</v>
      </c>
      <c r="Q43" s="40">
        <f t="shared" si="5"/>
        <v>0</v>
      </c>
      <c r="R43" s="41" t="e">
        <f t="shared" si="6"/>
        <v>#DIV/0!</v>
      </c>
      <c r="S43" s="38"/>
    </row>
    <row r="44" spans="1:19" x14ac:dyDescent="0.25">
      <c r="K44" s="36"/>
      <c r="L44" s="45">
        <f t="shared" si="0"/>
        <v>3.9000000000000021</v>
      </c>
      <c r="M44" s="37">
        <f t="shared" si="1"/>
        <v>2061</v>
      </c>
      <c r="N44" s="44">
        <f t="shared" si="2"/>
        <v>52.903598253212913</v>
      </c>
      <c r="O44" s="44">
        <f t="shared" si="3"/>
        <v>46.817999999999998</v>
      </c>
      <c r="P44" s="44">
        <f t="shared" si="4"/>
        <v>99.721598253212903</v>
      </c>
      <c r="Q44" s="40">
        <f t="shared" si="5"/>
        <v>0</v>
      </c>
      <c r="R44" s="41" t="e">
        <f t="shared" si="6"/>
        <v>#DIV/0!</v>
      </c>
      <c r="S44" s="38"/>
    </row>
    <row r="45" spans="1:19" x14ac:dyDescent="0.25">
      <c r="K45" s="36"/>
      <c r="L45" s="45">
        <f t="shared" si="0"/>
        <v>4.0000000000000018</v>
      </c>
      <c r="M45" s="37">
        <f t="shared" si="1"/>
        <v>2062</v>
      </c>
      <c r="N45" s="44">
        <f t="shared" si="2"/>
        <v>53.008465074756494</v>
      </c>
      <c r="O45" s="44">
        <f t="shared" si="3"/>
        <v>46.817999999999998</v>
      </c>
      <c r="P45" s="44">
        <f t="shared" si="4"/>
        <v>99.826465074756499</v>
      </c>
      <c r="Q45" s="40">
        <f t="shared" si="5"/>
        <v>0</v>
      </c>
      <c r="R45" s="41" t="e">
        <f t="shared" si="6"/>
        <v>#DIV/0!</v>
      </c>
      <c r="S45" s="38"/>
    </row>
    <row r="46" spans="1:19" x14ac:dyDescent="0.25">
      <c r="K46" s="36"/>
      <c r="L46" s="45">
        <f t="shared" si="0"/>
        <v>4.1000000000000014</v>
      </c>
      <c r="M46" s="37">
        <f t="shared" si="1"/>
        <v>2063</v>
      </c>
      <c r="N46" s="44">
        <f t="shared" si="2"/>
        <v>53.113539765908627</v>
      </c>
      <c r="O46" s="44">
        <f t="shared" si="3"/>
        <v>46.817999999999998</v>
      </c>
      <c r="P46" s="44">
        <f t="shared" si="4"/>
        <v>99.931539765908624</v>
      </c>
      <c r="Q46" s="40">
        <f t="shared" si="5"/>
        <v>0</v>
      </c>
      <c r="R46" s="41" t="e">
        <f t="shared" si="6"/>
        <v>#DIV/0!</v>
      </c>
      <c r="S46" s="38"/>
    </row>
    <row r="47" spans="1:19" x14ac:dyDescent="0.25">
      <c r="K47" s="36"/>
      <c r="L47" s="45">
        <f t="shared" si="0"/>
        <v>4.2000000000000011</v>
      </c>
      <c r="M47" s="37">
        <f t="shared" si="1"/>
        <v>2064</v>
      </c>
      <c r="N47" s="44">
        <f t="shared" si="2"/>
        <v>53.218822738713619</v>
      </c>
      <c r="O47" s="44">
        <f t="shared" si="3"/>
        <v>46.817999999999998</v>
      </c>
      <c r="P47" s="44">
        <f t="shared" si="4"/>
        <v>100.03682273871362</v>
      </c>
      <c r="Q47" s="40">
        <f t="shared" si="5"/>
        <v>0</v>
      </c>
      <c r="R47" s="41" t="e">
        <f t="shared" si="6"/>
        <v>#DIV/0!</v>
      </c>
      <c r="S47" s="38"/>
    </row>
    <row r="48" spans="1:19" x14ac:dyDescent="0.25">
      <c r="K48" s="36"/>
      <c r="L48" s="45">
        <f t="shared" si="0"/>
        <v>4.3000000000000007</v>
      </c>
      <c r="M48" s="37">
        <f t="shared" si="1"/>
        <v>2065</v>
      </c>
      <c r="N48" s="44">
        <f t="shared" si="2"/>
        <v>53.324314406032506</v>
      </c>
      <c r="O48" s="44">
        <f t="shared" si="3"/>
        <v>46.817999999999998</v>
      </c>
      <c r="P48" s="44">
        <f t="shared" si="4"/>
        <v>100.14231440603251</v>
      </c>
      <c r="Q48" s="40">
        <f t="shared" si="5"/>
        <v>0</v>
      </c>
      <c r="R48" s="41" t="e">
        <f t="shared" si="6"/>
        <v>#DIV/0!</v>
      </c>
      <c r="S48" s="38"/>
    </row>
    <row r="49" spans="11:19" x14ac:dyDescent="0.25">
      <c r="K49" s="36"/>
      <c r="L49" s="45">
        <f t="shared" si="0"/>
        <v>4.4000000000000004</v>
      </c>
      <c r="M49" s="37">
        <f t="shared" si="1"/>
        <v>2066</v>
      </c>
      <c r="N49" s="44">
        <f t="shared" si="2"/>
        <v>53.430015181544718</v>
      </c>
      <c r="O49" s="44">
        <f t="shared" si="3"/>
        <v>46.817999999999998</v>
      </c>
      <c r="P49" s="44">
        <f t="shared" si="4"/>
        <v>100.24801518154472</v>
      </c>
      <c r="Q49" s="40">
        <f t="shared" si="5"/>
        <v>0</v>
      </c>
      <c r="R49" s="41" t="e">
        <f t="shared" si="6"/>
        <v>#DIV/0!</v>
      </c>
      <c r="S49" s="38"/>
    </row>
    <row r="50" spans="11:19" x14ac:dyDescent="0.25">
      <c r="K50" s="36"/>
      <c r="L50" s="45">
        <f t="shared" si="0"/>
        <v>4.5</v>
      </c>
      <c r="M50" s="37">
        <f t="shared" si="1"/>
        <v>2067</v>
      </c>
      <c r="N50" s="44">
        <f t="shared" si="2"/>
        <v>53.535925479749686</v>
      </c>
      <c r="O50" s="44">
        <f t="shared" si="3"/>
        <v>46.817999999999998</v>
      </c>
      <c r="P50" s="44">
        <f t="shared" si="4"/>
        <v>100.35392547974968</v>
      </c>
      <c r="Q50" s="40">
        <f t="shared" si="5"/>
        <v>0</v>
      </c>
      <c r="R50" s="41" t="e">
        <f t="shared" si="6"/>
        <v>#DIV/0!</v>
      </c>
      <c r="S50" s="38"/>
    </row>
    <row r="51" spans="11:19" x14ac:dyDescent="0.25">
      <c r="K51" s="36"/>
      <c r="L51" s="45">
        <f t="shared" si="0"/>
        <v>4.5999999999999996</v>
      </c>
      <c r="M51" s="37">
        <f t="shared" si="1"/>
        <v>2068</v>
      </c>
      <c r="N51" s="44">
        <f t="shared" si="2"/>
        <v>53.642045715968486</v>
      </c>
      <c r="O51" s="44">
        <f t="shared" si="3"/>
        <v>46.817999999999998</v>
      </c>
      <c r="P51" s="44">
        <f t="shared" si="4"/>
        <v>100.46004571596848</v>
      </c>
      <c r="Q51" s="40">
        <f t="shared" si="5"/>
        <v>0</v>
      </c>
      <c r="R51" s="41" t="e">
        <f t="shared" si="6"/>
        <v>#DIV/0!</v>
      </c>
      <c r="S51" s="38"/>
    </row>
    <row r="52" spans="11:19" x14ac:dyDescent="0.25">
      <c r="K52" s="36"/>
      <c r="L52" s="45">
        <f t="shared" si="0"/>
        <v>4.6999999999999993</v>
      </c>
      <c r="M52" s="37">
        <f t="shared" si="1"/>
        <v>2069</v>
      </c>
      <c r="N52" s="44">
        <f t="shared" si="2"/>
        <v>53.748376306345428</v>
      </c>
      <c r="O52" s="44">
        <f t="shared" si="3"/>
        <v>46.817999999999998</v>
      </c>
      <c r="P52" s="44">
        <f t="shared" si="4"/>
        <v>100.56637630634543</v>
      </c>
      <c r="Q52" s="40">
        <f t="shared" si="5"/>
        <v>0</v>
      </c>
      <c r="R52" s="41" t="e">
        <f t="shared" si="6"/>
        <v>#DIV/0!</v>
      </c>
      <c r="S52" s="38"/>
    </row>
    <row r="53" spans="11:19" x14ac:dyDescent="0.25">
      <c r="K53" s="36"/>
      <c r="L53" s="45">
        <f t="shared" si="0"/>
        <v>4.7999999999999989</v>
      </c>
      <c r="M53" s="37">
        <f t="shared" si="1"/>
        <v>2070</v>
      </c>
      <c r="N53" s="44">
        <f t="shared" si="2"/>
        <v>53.85491766784974</v>
      </c>
      <c r="O53" s="44">
        <f t="shared" si="3"/>
        <v>46.817999999999998</v>
      </c>
      <c r="P53" s="44">
        <f t="shared" si="4"/>
        <v>100.67291766784973</v>
      </c>
      <c r="Q53" s="40">
        <f t="shared" si="5"/>
        <v>0</v>
      </c>
      <c r="R53" s="41" t="e">
        <f t="shared" si="6"/>
        <v>#DIV/0!</v>
      </c>
      <c r="S53" s="38"/>
    </row>
    <row r="54" spans="11:19" x14ac:dyDescent="0.25">
      <c r="K54" s="36"/>
      <c r="L54" s="45">
        <f t="shared" si="0"/>
        <v>4.8999999999999986</v>
      </c>
      <c r="M54" s="37">
        <f t="shared" si="1"/>
        <v>2071</v>
      </c>
      <c r="N54" s="44">
        <f t="shared" si="2"/>
        <v>53.961670218277163</v>
      </c>
      <c r="O54" s="44">
        <f t="shared" si="3"/>
        <v>46.817999999999998</v>
      </c>
      <c r="P54" s="44">
        <f t="shared" si="4"/>
        <v>100.77967021827716</v>
      </c>
      <c r="Q54" s="40">
        <f t="shared" si="5"/>
        <v>0</v>
      </c>
      <c r="R54" s="41" t="e">
        <f t="shared" si="6"/>
        <v>#DIV/0!</v>
      </c>
      <c r="S54" s="38"/>
    </row>
    <row r="55" spans="11:19" x14ac:dyDescent="0.25">
      <c r="K55" s="36"/>
      <c r="L55" s="45">
        <f t="shared" si="0"/>
        <v>4.9999999999999982</v>
      </c>
      <c r="M55" s="37">
        <f t="shared" si="1"/>
        <v>2072</v>
      </c>
      <c r="N55" s="44">
        <f t="shared" si="2"/>
        <v>54.068634376251616</v>
      </c>
      <c r="O55" s="44">
        <f t="shared" si="3"/>
        <v>46.817999999999998</v>
      </c>
      <c r="P55" s="44">
        <f t="shared" si="4"/>
        <v>100.88663437625161</v>
      </c>
      <c r="Q55" s="40">
        <f t="shared" si="5"/>
        <v>0</v>
      </c>
      <c r="R55" s="41" t="e">
        <f t="shared" si="6"/>
        <v>#DIV/0!</v>
      </c>
      <c r="S55" s="38"/>
    </row>
    <row r="56" spans="11:19" x14ac:dyDescent="0.25">
      <c r="K56" s="36"/>
      <c r="L56" s="45">
        <f t="shared" si="0"/>
        <v>5.0999999999999979</v>
      </c>
      <c r="M56" s="37">
        <f t="shared" si="1"/>
        <v>2073</v>
      </c>
      <c r="N56" s="44">
        <f t="shared" si="2"/>
        <v>54.175810561226797</v>
      </c>
      <c r="O56" s="44">
        <f t="shared" si="3"/>
        <v>46.817999999999998</v>
      </c>
      <c r="P56" s="44">
        <f t="shared" si="4"/>
        <v>100.99381056122679</v>
      </c>
      <c r="Q56" s="40">
        <f t="shared" si="5"/>
        <v>0</v>
      </c>
      <c r="R56" s="41" t="e">
        <f t="shared" si="6"/>
        <v>#DIV/0!</v>
      </c>
      <c r="S56" s="38"/>
    </row>
    <row r="57" spans="11:19" x14ac:dyDescent="0.25">
      <c r="K57" s="36"/>
      <c r="L57" s="45">
        <f t="shared" si="0"/>
        <v>5.1999999999999975</v>
      </c>
      <c r="M57" s="37">
        <f t="shared" si="1"/>
        <v>2074</v>
      </c>
      <c r="N57" s="44">
        <f t="shared" si="2"/>
        <v>54.283199193487896</v>
      </c>
      <c r="O57" s="44">
        <f t="shared" si="3"/>
        <v>46.817999999999998</v>
      </c>
      <c r="P57" s="44">
        <f t="shared" si="4"/>
        <v>101.1011991934879</v>
      </c>
      <c r="Q57" s="40">
        <f t="shared" si="5"/>
        <v>0</v>
      </c>
      <c r="R57" s="41" t="e">
        <f t="shared" si="6"/>
        <v>#DIV/0!</v>
      </c>
      <c r="S57" s="38"/>
    </row>
    <row r="58" spans="11:19" x14ac:dyDescent="0.25">
      <c r="K58" s="36"/>
      <c r="L58" s="45">
        <f t="shared" si="0"/>
        <v>5.2999999999999972</v>
      </c>
      <c r="M58" s="37">
        <f t="shared" si="1"/>
        <v>2075</v>
      </c>
      <c r="N58" s="44">
        <f t="shared" si="2"/>
        <v>54.390800694153157</v>
      </c>
      <c r="O58" s="44">
        <f t="shared" si="3"/>
        <v>46.817999999999998</v>
      </c>
      <c r="P58" s="44">
        <f t="shared" si="4"/>
        <v>101.20880069415315</v>
      </c>
      <c r="Q58" s="40">
        <f t="shared" si="5"/>
        <v>0</v>
      </c>
      <c r="R58" s="41" t="e">
        <f t="shared" si="6"/>
        <v>#DIV/0!</v>
      </c>
      <c r="S58" s="38"/>
    </row>
    <row r="59" spans="11:19" x14ac:dyDescent="0.25">
      <c r="K59" s="36"/>
      <c r="L59" s="45">
        <f t="shared" si="0"/>
        <v>5.3999999999999968</v>
      </c>
      <c r="M59" s="37">
        <f t="shared" si="1"/>
        <v>2076</v>
      </c>
      <c r="N59" s="44">
        <f t="shared" si="2"/>
        <v>54.498615485175605</v>
      </c>
      <c r="O59" s="44">
        <f t="shared" si="3"/>
        <v>46.817999999999998</v>
      </c>
      <c r="P59" s="44">
        <f t="shared" si="4"/>
        <v>101.3166154851756</v>
      </c>
      <c r="Q59" s="40">
        <f t="shared" si="5"/>
        <v>0</v>
      </c>
      <c r="R59" s="41" t="e">
        <f t="shared" si="6"/>
        <v>#DIV/0!</v>
      </c>
      <c r="S59" s="38"/>
    </row>
    <row r="60" spans="11:19" x14ac:dyDescent="0.25">
      <c r="K60" s="36"/>
      <c r="L60" s="45">
        <f t="shared" si="0"/>
        <v>5.4999999999999964</v>
      </c>
      <c r="M60" s="37">
        <f t="shared" si="1"/>
        <v>2077</v>
      </c>
      <c r="N60" s="44">
        <f t="shared" si="2"/>
        <v>54.606643989344683</v>
      </c>
      <c r="O60" s="44">
        <f t="shared" si="3"/>
        <v>46.817999999999998</v>
      </c>
      <c r="P60" s="44">
        <f t="shared" si="4"/>
        <v>101.42464398934467</v>
      </c>
      <c r="Q60" s="40">
        <f t="shared" si="5"/>
        <v>0</v>
      </c>
      <c r="R60" s="41" t="e">
        <f t="shared" si="6"/>
        <v>#DIV/0!</v>
      </c>
      <c r="S60" s="38"/>
    </row>
    <row r="61" spans="11:19" x14ac:dyDescent="0.25">
      <c r="K61" s="36"/>
      <c r="L61" s="45">
        <f t="shared" si="0"/>
        <v>5.5999999999999961</v>
      </c>
      <c r="M61" s="37">
        <f t="shared" si="1"/>
        <v>2078</v>
      </c>
      <c r="N61" s="44">
        <f t="shared" si="2"/>
        <v>54.71488663028785</v>
      </c>
      <c r="O61" s="44">
        <f t="shared" si="3"/>
        <v>46.817999999999998</v>
      </c>
      <c r="P61" s="44">
        <f t="shared" si="4"/>
        <v>101.53288663028785</v>
      </c>
      <c r="Q61" s="40">
        <f t="shared" si="5"/>
        <v>0</v>
      </c>
      <c r="R61" s="41" t="e">
        <f t="shared" si="6"/>
        <v>#DIV/0!</v>
      </c>
      <c r="S61" s="38"/>
    </row>
    <row r="62" spans="11:19" x14ac:dyDescent="0.25">
      <c r="K62" s="36"/>
      <c r="L62" s="45">
        <f t="shared" si="0"/>
        <v>5.6999999999999957</v>
      </c>
      <c r="M62" s="37">
        <f t="shared" si="1"/>
        <v>2079</v>
      </c>
      <c r="N62" s="44">
        <f t="shared" si="2"/>
        <v>54.823343832472325</v>
      </c>
      <c r="O62" s="44">
        <f t="shared" si="3"/>
        <v>46.817999999999998</v>
      </c>
      <c r="P62" s="44">
        <f t="shared" si="4"/>
        <v>101.64134383247233</v>
      </c>
      <c r="Q62" s="40">
        <f t="shared" si="5"/>
        <v>0</v>
      </c>
      <c r="R62" s="41" t="e">
        <f t="shared" si="6"/>
        <v>#DIV/0!</v>
      </c>
      <c r="S62" s="38"/>
    </row>
    <row r="63" spans="11:19" x14ac:dyDescent="0.25">
      <c r="K63" s="36"/>
      <c r="L63" s="45">
        <f t="shared" si="0"/>
        <v>5.7999999999999954</v>
      </c>
      <c r="M63" s="37">
        <f t="shared" si="1"/>
        <v>2080</v>
      </c>
      <c r="N63" s="44">
        <f t="shared" si="2"/>
        <v>54.932016021206735</v>
      </c>
      <c r="O63" s="44">
        <f t="shared" si="3"/>
        <v>46.817999999999998</v>
      </c>
      <c r="P63" s="44">
        <f t="shared" si="4"/>
        <v>101.75001602120673</v>
      </c>
      <c r="Q63" s="40">
        <f t="shared" si="5"/>
        <v>0</v>
      </c>
      <c r="R63" s="41" t="e">
        <f t="shared" si="6"/>
        <v>#DIV/0!</v>
      </c>
      <c r="S63" s="38"/>
    </row>
    <row r="64" spans="11:19" x14ac:dyDescent="0.25">
      <c r="K64" s="36"/>
      <c r="L64" s="45">
        <f t="shared" si="0"/>
        <v>5.899999999999995</v>
      </c>
      <c r="M64" s="37">
        <f t="shared" si="1"/>
        <v>2081</v>
      </c>
      <c r="N64" s="44">
        <f t="shared" si="2"/>
        <v>55.040903622642709</v>
      </c>
      <c r="O64" s="44">
        <f t="shared" si="3"/>
        <v>46.817999999999998</v>
      </c>
      <c r="P64" s="44">
        <f t="shared" si="4"/>
        <v>101.85890362264271</v>
      </c>
      <c r="Q64" s="40">
        <f t="shared" si="5"/>
        <v>0</v>
      </c>
      <c r="R64" s="41" t="e">
        <f t="shared" si="6"/>
        <v>#DIV/0!</v>
      </c>
      <c r="S64" s="38"/>
    </row>
    <row r="65" spans="11:19" x14ac:dyDescent="0.25">
      <c r="K65" s="36"/>
      <c r="L65" s="45">
        <f t="shared" si="0"/>
        <v>5.9999999999999947</v>
      </c>
      <c r="M65" s="37">
        <f t="shared" si="1"/>
        <v>2082</v>
      </c>
      <c r="N65" s="44">
        <f t="shared" si="2"/>
        <v>55.150007063776648</v>
      </c>
      <c r="O65" s="44">
        <f t="shared" si="3"/>
        <v>46.817999999999998</v>
      </c>
      <c r="P65" s="44">
        <f t="shared" si="4"/>
        <v>101.96800706377664</v>
      </c>
      <c r="Q65" s="40">
        <f t="shared" si="5"/>
        <v>0</v>
      </c>
      <c r="R65" s="41" t="e">
        <f t="shared" si="6"/>
        <v>#DIV/0!</v>
      </c>
      <c r="S65" s="38"/>
    </row>
    <row r="66" spans="11:19" x14ac:dyDescent="0.25">
      <c r="K66" s="36"/>
      <c r="L66" s="45">
        <f t="shared" si="0"/>
        <v>6.0999999999999943</v>
      </c>
      <c r="M66" s="37">
        <f t="shared" si="1"/>
        <v>2083</v>
      </c>
      <c r="N66" s="44">
        <f t="shared" si="2"/>
        <v>55.259326772451331</v>
      </c>
      <c r="O66" s="44">
        <f t="shared" si="3"/>
        <v>46.817999999999998</v>
      </c>
      <c r="P66" s="44">
        <f t="shared" si="4"/>
        <v>102.07732677245133</v>
      </c>
      <c r="Q66" s="40">
        <f t="shared" si="5"/>
        <v>0</v>
      </c>
      <c r="R66" s="41" t="e">
        <f t="shared" si="6"/>
        <v>#DIV/0!</v>
      </c>
      <c r="S66" s="38"/>
    </row>
    <row r="67" spans="11:19" x14ac:dyDescent="0.25">
      <c r="K67" s="36"/>
      <c r="L67" s="45">
        <f t="shared" si="0"/>
        <v>6.199999999999994</v>
      </c>
      <c r="M67" s="37">
        <f t="shared" si="1"/>
        <v>2084</v>
      </c>
      <c r="N67" s="44">
        <f t="shared" si="2"/>
        <v>55.368863177357646</v>
      </c>
      <c r="O67" s="44">
        <f t="shared" si="3"/>
        <v>46.817999999999998</v>
      </c>
      <c r="P67" s="44">
        <f t="shared" si="4"/>
        <v>102.18686317735765</v>
      </c>
      <c r="Q67" s="40">
        <f t="shared" si="5"/>
        <v>0</v>
      </c>
      <c r="R67" s="41" t="e">
        <f t="shared" si="6"/>
        <v>#DIV/0!</v>
      </c>
      <c r="S67" s="38"/>
    </row>
    <row r="68" spans="11:19" x14ac:dyDescent="0.25">
      <c r="K68" s="36"/>
      <c r="L68" s="45">
        <f t="shared" si="0"/>
        <v>6.2999999999999936</v>
      </c>
      <c r="M68" s="37">
        <f t="shared" si="1"/>
        <v>2085</v>
      </c>
      <c r="N68" s="44">
        <f t="shared" si="2"/>
        <v>55.478616708036213</v>
      </c>
      <c r="O68" s="44">
        <f t="shared" si="3"/>
        <v>46.817999999999998</v>
      </c>
      <c r="P68" s="44">
        <f t="shared" si="4"/>
        <v>102.29661670803621</v>
      </c>
      <c r="Q68" s="40">
        <f t="shared" si="5"/>
        <v>0</v>
      </c>
      <c r="R68" s="41" t="e">
        <f t="shared" si="6"/>
        <v>#DIV/0!</v>
      </c>
      <c r="S68" s="38"/>
    </row>
    <row r="69" spans="11:19" x14ac:dyDescent="0.25">
      <c r="K69" s="36"/>
      <c r="L69" s="45">
        <f t="shared" si="0"/>
        <v>6.3999999999999932</v>
      </c>
      <c r="M69" s="37">
        <f t="shared" si="1"/>
        <v>2086</v>
      </c>
      <c r="N69" s="44">
        <f t="shared" si="2"/>
        <v>55.588587794879118</v>
      </c>
      <c r="O69" s="44">
        <f t="shared" si="3"/>
        <v>46.817999999999998</v>
      </c>
      <c r="P69" s="44">
        <f t="shared" si="4"/>
        <v>102.40658779487912</v>
      </c>
      <c r="Q69" s="40">
        <f t="shared" si="5"/>
        <v>0</v>
      </c>
      <c r="R69" s="41" t="e">
        <f t="shared" si="6"/>
        <v>#DIV/0!</v>
      </c>
      <c r="S69" s="38"/>
    </row>
    <row r="70" spans="11:19" x14ac:dyDescent="0.25">
      <c r="K70" s="36"/>
      <c r="L70" s="45">
        <f t="shared" si="0"/>
        <v>6.4999999999999929</v>
      </c>
      <c r="M70" s="37">
        <f t="shared" si="1"/>
        <v>2087</v>
      </c>
      <c r="N70" s="44">
        <f t="shared" si="2"/>
        <v>55.698776869131571</v>
      </c>
      <c r="O70" s="44">
        <f t="shared" si="3"/>
        <v>46.817999999999998</v>
      </c>
      <c r="P70" s="44">
        <f t="shared" si="4"/>
        <v>102.51677686913158</v>
      </c>
      <c r="Q70" s="40">
        <f t="shared" si="5"/>
        <v>0</v>
      </c>
      <c r="R70" s="41" t="e">
        <f t="shared" si="6"/>
        <v>#DIV/0!</v>
      </c>
      <c r="S70" s="38"/>
    </row>
    <row r="71" spans="11:19" x14ac:dyDescent="0.25">
      <c r="K71" s="36"/>
      <c r="L71" s="45">
        <f t="shared" ref="L71:L134" si="7">+L70+0.1</f>
        <v>6.5999999999999925</v>
      </c>
      <c r="M71" s="37">
        <f t="shared" ref="M71:M111" si="8">+M70+1</f>
        <v>2088</v>
      </c>
      <c r="N71" s="44">
        <f t="shared" ref="N71:N134" si="9">+$N$5*(1+$P$2)^$L71</f>
        <v>55.809184362893596</v>
      </c>
      <c r="O71" s="44">
        <f t="shared" ref="O71:O134" si="10">+$O$5*(1+$P$2)</f>
        <v>46.817999999999998</v>
      </c>
      <c r="P71" s="44">
        <f t="shared" ref="P71:P134" si="11">+N71+O71</f>
        <v>102.62718436289359</v>
      </c>
      <c r="Q71" s="40">
        <f t="shared" ref="Q71:Q134" si="12">(L71-L70)*(($B$4+$B$6)*0.8*P71+$B$5*0.8*N71)+Q70</f>
        <v>0</v>
      </c>
      <c r="R71" s="41" t="e">
        <f t="shared" ref="R71:R134" si="13">IF((INDEX($Q$6:$Q$400,MATCH($G$4,$L$6:$L$400,1))-INDEX($Q$6:$Q$400,MATCH($G$5,$L$6:$L$400,1)))/Q71&gt;$G$6,$G$6,(INDEX($Q$6:$Q$400,MATCH($G$4,$L$6:$L$400,1))-INDEX($Q$6:$Q$400,MATCH($G$5,$L$6:$L$400,1)))/Q71)</f>
        <v>#DIV/0!</v>
      </c>
      <c r="S71" s="38"/>
    </row>
    <row r="72" spans="11:19" x14ac:dyDescent="0.25">
      <c r="K72" s="36"/>
      <c r="L72" s="45">
        <f t="shared" si="7"/>
        <v>6.6999999999999922</v>
      </c>
      <c r="M72" s="37">
        <f t="shared" si="8"/>
        <v>2089</v>
      </c>
      <c r="N72" s="44">
        <f t="shared" si="9"/>
        <v>55.919810709121776</v>
      </c>
      <c r="O72" s="44">
        <f t="shared" si="10"/>
        <v>46.817999999999998</v>
      </c>
      <c r="P72" s="44">
        <f t="shared" si="11"/>
        <v>102.73781070912177</v>
      </c>
      <c r="Q72" s="40">
        <f t="shared" si="12"/>
        <v>0</v>
      </c>
      <c r="R72" s="41" t="e">
        <f t="shared" si="13"/>
        <v>#DIV/0!</v>
      </c>
      <c r="S72" s="38"/>
    </row>
    <row r="73" spans="11:19" x14ac:dyDescent="0.25">
      <c r="K73" s="36"/>
      <c r="L73" s="45">
        <f t="shared" si="7"/>
        <v>6.7999999999999918</v>
      </c>
      <c r="M73" s="37">
        <f t="shared" si="8"/>
        <v>2090</v>
      </c>
      <c r="N73" s="44">
        <f t="shared" si="9"/>
        <v>56.030656341630859</v>
      </c>
      <c r="O73" s="44">
        <f t="shared" si="10"/>
        <v>46.817999999999998</v>
      </c>
      <c r="P73" s="44">
        <f t="shared" si="11"/>
        <v>102.84865634163086</v>
      </c>
      <c r="Q73" s="40">
        <f t="shared" si="12"/>
        <v>0</v>
      </c>
      <c r="R73" s="41" t="e">
        <f t="shared" si="13"/>
        <v>#DIV/0!</v>
      </c>
      <c r="S73" s="38"/>
    </row>
    <row r="74" spans="11:19" x14ac:dyDescent="0.25">
      <c r="K74" s="36"/>
      <c r="L74" s="45">
        <f t="shared" si="7"/>
        <v>6.8999999999999915</v>
      </c>
      <c r="M74" s="37">
        <f t="shared" si="8"/>
        <v>2091</v>
      </c>
      <c r="N74" s="44">
        <f t="shared" si="9"/>
        <v>56.141721695095562</v>
      </c>
      <c r="O74" s="44">
        <f t="shared" si="10"/>
        <v>46.817999999999998</v>
      </c>
      <c r="P74" s="44">
        <f t="shared" si="11"/>
        <v>102.95972169509557</v>
      </c>
      <c r="Q74" s="40">
        <f t="shared" si="12"/>
        <v>0</v>
      </c>
      <c r="R74" s="41" t="e">
        <f t="shared" si="13"/>
        <v>#DIV/0!</v>
      </c>
      <c r="S74" s="38"/>
    </row>
    <row r="75" spans="11:19" x14ac:dyDescent="0.25">
      <c r="K75" s="36"/>
      <c r="L75" s="45">
        <f t="shared" si="7"/>
        <v>6.9999999999999911</v>
      </c>
      <c r="M75" s="37">
        <f t="shared" si="8"/>
        <v>2092</v>
      </c>
      <c r="N75" s="44">
        <f t="shared" si="9"/>
        <v>56.253007205052178</v>
      </c>
      <c r="O75" s="44">
        <f t="shared" si="10"/>
        <v>46.817999999999998</v>
      </c>
      <c r="P75" s="44">
        <f t="shared" si="11"/>
        <v>103.07100720505218</v>
      </c>
      <c r="Q75" s="40">
        <f t="shared" si="12"/>
        <v>0</v>
      </c>
      <c r="R75" s="41" t="e">
        <f t="shared" si="13"/>
        <v>#DIV/0!</v>
      </c>
      <c r="S75" s="38"/>
    </row>
    <row r="76" spans="11:19" x14ac:dyDescent="0.25">
      <c r="K76" s="36"/>
      <c r="L76" s="45">
        <f t="shared" si="7"/>
        <v>7.0999999999999908</v>
      </c>
      <c r="M76" s="37">
        <f t="shared" si="8"/>
        <v>2093</v>
      </c>
      <c r="N76" s="44">
        <f t="shared" si="9"/>
        <v>56.36451330790036</v>
      </c>
      <c r="O76" s="44">
        <f t="shared" si="10"/>
        <v>46.817999999999998</v>
      </c>
      <c r="P76" s="44">
        <f t="shared" si="11"/>
        <v>103.18251330790036</v>
      </c>
      <c r="Q76" s="40">
        <f t="shared" si="12"/>
        <v>0</v>
      </c>
      <c r="R76" s="41" t="e">
        <f t="shared" si="13"/>
        <v>#DIV/0!</v>
      </c>
      <c r="S76" s="38"/>
    </row>
    <row r="77" spans="11:19" x14ac:dyDescent="0.25">
      <c r="K77" s="36"/>
      <c r="L77" s="45">
        <f t="shared" si="7"/>
        <v>7.1999999999999904</v>
      </c>
      <c r="M77" s="37">
        <f t="shared" si="8"/>
        <v>2094</v>
      </c>
      <c r="N77" s="44">
        <f t="shared" si="9"/>
        <v>56.476240440904803</v>
      </c>
      <c r="O77" s="44">
        <f t="shared" si="10"/>
        <v>46.817999999999998</v>
      </c>
      <c r="P77" s="44">
        <f t="shared" si="11"/>
        <v>103.2942404409048</v>
      </c>
      <c r="Q77" s="40">
        <f t="shared" si="12"/>
        <v>0</v>
      </c>
      <c r="R77" s="41" t="e">
        <f t="shared" si="13"/>
        <v>#DIV/0!</v>
      </c>
      <c r="S77" s="38"/>
    </row>
    <row r="78" spans="11:19" x14ac:dyDescent="0.25">
      <c r="K78" s="36"/>
      <c r="L78" s="45">
        <f t="shared" si="7"/>
        <v>7.2999999999999901</v>
      </c>
      <c r="M78" s="37">
        <f t="shared" si="8"/>
        <v>2095</v>
      </c>
      <c r="N78" s="44">
        <f t="shared" si="9"/>
        <v>56.588189042196937</v>
      </c>
      <c r="O78" s="44">
        <f t="shared" si="10"/>
        <v>46.817999999999998</v>
      </c>
      <c r="P78" s="44">
        <f t="shared" si="11"/>
        <v>103.40618904219693</v>
      </c>
      <c r="Q78" s="40">
        <f t="shared" si="12"/>
        <v>0</v>
      </c>
      <c r="R78" s="41" t="e">
        <f t="shared" si="13"/>
        <v>#DIV/0!</v>
      </c>
      <c r="S78" s="38"/>
    </row>
    <row r="79" spans="11:19" x14ac:dyDescent="0.25">
      <c r="K79" s="36"/>
      <c r="L79" s="45">
        <f t="shared" si="7"/>
        <v>7.3999999999999897</v>
      </c>
      <c r="M79" s="37">
        <f t="shared" si="8"/>
        <v>2096</v>
      </c>
      <c r="N79" s="44">
        <f t="shared" si="9"/>
        <v>56.700359550776703</v>
      </c>
      <c r="O79" s="44">
        <f t="shared" si="10"/>
        <v>46.817999999999998</v>
      </c>
      <c r="P79" s="44">
        <f t="shared" si="11"/>
        <v>103.51835955077669</v>
      </c>
      <c r="Q79" s="40">
        <f>(L79-L78)*(($B$4+$B$6)*0.8*P79+$B$5*0.8*N79)+Q78</f>
        <v>0</v>
      </c>
      <c r="R79" s="41" t="e">
        <f t="shared" si="13"/>
        <v>#DIV/0!</v>
      </c>
      <c r="S79" s="38"/>
    </row>
    <row r="80" spans="11:19" x14ac:dyDescent="0.25">
      <c r="K80" s="36"/>
      <c r="L80" s="45">
        <f t="shared" si="7"/>
        <v>7.4999999999999893</v>
      </c>
      <c r="M80" s="37">
        <f t="shared" si="8"/>
        <v>2097</v>
      </c>
      <c r="N80" s="44">
        <f t="shared" si="9"/>
        <v>56.812752406514193</v>
      </c>
      <c r="O80" s="44">
        <f t="shared" si="10"/>
        <v>46.817999999999998</v>
      </c>
      <c r="P80" s="44">
        <f t="shared" si="11"/>
        <v>103.63075240651419</v>
      </c>
      <c r="Q80" s="40">
        <f>(L80-L79)*(($B$4+$B$6)*0.8*P80+$B$5*0.8*N80)+Q79</f>
        <v>0</v>
      </c>
      <c r="R80" s="41" t="e">
        <f t="shared" si="13"/>
        <v>#DIV/0!</v>
      </c>
      <c r="S80" s="38"/>
    </row>
    <row r="81" spans="11:19" x14ac:dyDescent="0.25">
      <c r="K81" s="36"/>
      <c r="L81" s="45">
        <f t="shared" si="7"/>
        <v>7.599999999999989</v>
      </c>
      <c r="M81" s="37">
        <f t="shared" si="8"/>
        <v>2098</v>
      </c>
      <c r="N81" s="44">
        <f t="shared" si="9"/>
        <v>56.925368050151469</v>
      </c>
      <c r="O81" s="44">
        <f t="shared" si="10"/>
        <v>46.817999999999998</v>
      </c>
      <c r="P81" s="44">
        <f t="shared" si="11"/>
        <v>103.74336805015147</v>
      </c>
      <c r="Q81" s="40">
        <f t="shared" si="12"/>
        <v>0</v>
      </c>
      <c r="R81" s="41" t="e">
        <f t="shared" si="13"/>
        <v>#DIV/0!</v>
      </c>
      <c r="S81" s="38"/>
    </row>
    <row r="82" spans="11:19" x14ac:dyDescent="0.25">
      <c r="K82" s="36"/>
      <c r="L82" s="45">
        <f t="shared" si="7"/>
        <v>7.6999999999999886</v>
      </c>
      <c r="M82" s="37">
        <f t="shared" si="8"/>
        <v>2099</v>
      </c>
      <c r="N82" s="44">
        <f t="shared" si="9"/>
        <v>57.038206923304209</v>
      </c>
      <c r="O82" s="44">
        <f t="shared" si="10"/>
        <v>46.817999999999998</v>
      </c>
      <c r="P82" s="44">
        <f t="shared" si="11"/>
        <v>103.8562069233042</v>
      </c>
      <c r="Q82" s="40">
        <f t="shared" si="12"/>
        <v>0</v>
      </c>
      <c r="R82" s="41" t="e">
        <f t="shared" si="13"/>
        <v>#DIV/0!</v>
      </c>
      <c r="S82" s="38"/>
    </row>
    <row r="83" spans="11:19" x14ac:dyDescent="0.25">
      <c r="K83" s="36"/>
      <c r="L83" s="45">
        <f t="shared" si="7"/>
        <v>7.7999999999999883</v>
      </c>
      <c r="M83" s="37">
        <f t="shared" si="8"/>
        <v>2100</v>
      </c>
      <c r="N83" s="44">
        <f t="shared" si="9"/>
        <v>57.151269468463475</v>
      </c>
      <c r="O83" s="44">
        <f t="shared" si="10"/>
        <v>46.817999999999998</v>
      </c>
      <c r="P83" s="44">
        <f t="shared" si="11"/>
        <v>103.96926946846347</v>
      </c>
      <c r="Q83" s="40">
        <f t="shared" si="12"/>
        <v>0</v>
      </c>
      <c r="R83" s="41" t="e">
        <f t="shared" si="13"/>
        <v>#DIV/0!</v>
      </c>
      <c r="S83" s="38"/>
    </row>
    <row r="84" spans="11:19" x14ac:dyDescent="0.25">
      <c r="K84" s="36"/>
      <c r="L84" s="45">
        <f t="shared" si="7"/>
        <v>7.8999999999999879</v>
      </c>
      <c r="M84" s="37">
        <f t="shared" si="8"/>
        <v>2101</v>
      </c>
      <c r="N84" s="44">
        <f t="shared" si="9"/>
        <v>57.264556128997469</v>
      </c>
      <c r="O84" s="44">
        <f t="shared" si="10"/>
        <v>46.817999999999998</v>
      </c>
      <c r="P84" s="44">
        <f t="shared" si="11"/>
        <v>104.08255612899747</v>
      </c>
      <c r="Q84" s="40">
        <f t="shared" si="12"/>
        <v>0</v>
      </c>
      <c r="R84" s="41" t="e">
        <f t="shared" si="13"/>
        <v>#DIV/0!</v>
      </c>
      <c r="S84" s="38"/>
    </row>
    <row r="85" spans="11:19" x14ac:dyDescent="0.25">
      <c r="K85" s="36"/>
      <c r="L85" s="45">
        <f t="shared" si="7"/>
        <v>7.9999999999999876</v>
      </c>
      <c r="M85" s="37">
        <f t="shared" si="8"/>
        <v>2102</v>
      </c>
      <c r="N85" s="44">
        <f t="shared" si="9"/>
        <v>57.37806734915322</v>
      </c>
      <c r="O85" s="44">
        <f t="shared" si="10"/>
        <v>46.817999999999998</v>
      </c>
      <c r="P85" s="44">
        <f t="shared" si="11"/>
        <v>104.19606734915322</v>
      </c>
      <c r="Q85" s="40">
        <f t="shared" si="12"/>
        <v>0</v>
      </c>
      <c r="R85" s="41" t="e">
        <f t="shared" si="13"/>
        <v>#DIV/0!</v>
      </c>
      <c r="S85" s="38"/>
    </row>
    <row r="86" spans="11:19" x14ac:dyDescent="0.25">
      <c r="K86" s="36"/>
      <c r="L86" s="45">
        <f t="shared" si="7"/>
        <v>8.0999999999999872</v>
      </c>
      <c r="M86" s="37">
        <f t="shared" si="8"/>
        <v>2103</v>
      </c>
      <c r="N86" s="44">
        <f t="shared" si="9"/>
        <v>57.491803574058359</v>
      </c>
      <c r="O86" s="44">
        <f t="shared" si="10"/>
        <v>46.817999999999998</v>
      </c>
      <c r="P86" s="44">
        <f t="shared" si="11"/>
        <v>104.30980357405835</v>
      </c>
      <c r="Q86" s="40">
        <f t="shared" si="12"/>
        <v>0</v>
      </c>
      <c r="R86" s="41" t="e">
        <f t="shared" si="13"/>
        <v>#DIV/0!</v>
      </c>
      <c r="S86" s="38"/>
    </row>
    <row r="87" spans="11:19" x14ac:dyDescent="0.25">
      <c r="K87" s="36"/>
      <c r="L87" s="45">
        <f t="shared" si="7"/>
        <v>8.1999999999999869</v>
      </c>
      <c r="M87" s="37">
        <f t="shared" si="8"/>
        <v>2104</v>
      </c>
      <c r="N87" s="44">
        <f t="shared" si="9"/>
        <v>57.605765249722893</v>
      </c>
      <c r="O87" s="44">
        <f t="shared" si="10"/>
        <v>46.817999999999998</v>
      </c>
      <c r="P87" s="44">
        <f t="shared" si="11"/>
        <v>104.42376524972289</v>
      </c>
      <c r="Q87" s="40">
        <f t="shared" si="12"/>
        <v>0</v>
      </c>
      <c r="R87" s="41" t="e">
        <f t="shared" si="13"/>
        <v>#DIV/0!</v>
      </c>
      <c r="S87" s="38"/>
    </row>
    <row r="88" spans="11:19" x14ac:dyDescent="0.25">
      <c r="K88" s="36"/>
      <c r="L88" s="45">
        <f t="shared" si="7"/>
        <v>8.2999999999999865</v>
      </c>
      <c r="M88" s="37">
        <f t="shared" si="8"/>
        <v>2105</v>
      </c>
      <c r="N88" s="44">
        <f t="shared" si="9"/>
        <v>57.71995282304087</v>
      </c>
      <c r="O88" s="44">
        <f t="shared" si="10"/>
        <v>46.817999999999998</v>
      </c>
      <c r="P88" s="44">
        <f t="shared" si="11"/>
        <v>104.53795282304087</v>
      </c>
      <c r="Q88" s="40">
        <f t="shared" si="12"/>
        <v>0</v>
      </c>
      <c r="R88" s="41" t="e">
        <f t="shared" si="13"/>
        <v>#DIV/0!</v>
      </c>
      <c r="S88" s="38"/>
    </row>
    <row r="89" spans="11:19" x14ac:dyDescent="0.25">
      <c r="K89" s="36"/>
      <c r="L89" s="45">
        <f t="shared" si="7"/>
        <v>8.3999999999999861</v>
      </c>
      <c r="M89" s="37">
        <f t="shared" si="8"/>
        <v>2106</v>
      </c>
      <c r="N89" s="44">
        <f t="shared" si="9"/>
        <v>57.83436674179223</v>
      </c>
      <c r="O89" s="44">
        <f t="shared" si="10"/>
        <v>46.817999999999998</v>
      </c>
      <c r="P89" s="44">
        <f t="shared" si="11"/>
        <v>104.65236674179224</v>
      </c>
      <c r="Q89" s="40">
        <f t="shared" si="12"/>
        <v>0</v>
      </c>
      <c r="R89" s="41" t="e">
        <f t="shared" si="13"/>
        <v>#DIV/0!</v>
      </c>
      <c r="S89" s="38"/>
    </row>
    <row r="90" spans="11:19" x14ac:dyDescent="0.25">
      <c r="K90" s="36"/>
      <c r="L90" s="45">
        <f t="shared" si="7"/>
        <v>8.4999999999999858</v>
      </c>
      <c r="M90" s="37">
        <f t="shared" si="8"/>
        <v>2107</v>
      </c>
      <c r="N90" s="44">
        <f t="shared" si="9"/>
        <v>57.949007454644473</v>
      </c>
      <c r="O90" s="44">
        <f t="shared" si="10"/>
        <v>46.817999999999998</v>
      </c>
      <c r="P90" s="44">
        <f t="shared" si="11"/>
        <v>104.76700745464447</v>
      </c>
      <c r="Q90" s="40">
        <f t="shared" si="12"/>
        <v>0</v>
      </c>
      <c r="R90" s="41" t="e">
        <f t="shared" si="13"/>
        <v>#DIV/0!</v>
      </c>
      <c r="S90" s="38"/>
    </row>
    <row r="91" spans="11:19" x14ac:dyDescent="0.25">
      <c r="K91" s="36"/>
      <c r="L91" s="45">
        <f t="shared" si="7"/>
        <v>8.5999999999999854</v>
      </c>
      <c r="M91" s="37">
        <f t="shared" si="8"/>
        <v>2108</v>
      </c>
      <c r="N91" s="44">
        <f t="shared" si="9"/>
        <v>58.063875411154491</v>
      </c>
      <c r="O91" s="44">
        <f t="shared" si="10"/>
        <v>46.817999999999998</v>
      </c>
      <c r="P91" s="44">
        <f t="shared" si="11"/>
        <v>104.88187541115448</v>
      </c>
      <c r="Q91" s="40">
        <f t="shared" si="12"/>
        <v>0</v>
      </c>
      <c r="R91" s="41" t="e">
        <f t="shared" si="13"/>
        <v>#DIV/0!</v>
      </c>
      <c r="S91" s="38"/>
    </row>
    <row r="92" spans="11:19" x14ac:dyDescent="0.25">
      <c r="K92" s="36"/>
      <c r="L92" s="45">
        <f t="shared" si="7"/>
        <v>8.6999999999999851</v>
      </c>
      <c r="M92" s="37">
        <f t="shared" si="8"/>
        <v>2109</v>
      </c>
      <c r="N92" s="44">
        <f t="shared" si="9"/>
        <v>58.178971061770291</v>
      </c>
      <c r="O92" s="44">
        <f t="shared" si="10"/>
        <v>46.817999999999998</v>
      </c>
      <c r="P92" s="44">
        <f t="shared" si="11"/>
        <v>104.9969710617703</v>
      </c>
      <c r="Q92" s="40">
        <f t="shared" si="12"/>
        <v>0</v>
      </c>
      <c r="R92" s="41" t="e">
        <f t="shared" si="13"/>
        <v>#DIV/0!</v>
      </c>
      <c r="S92" s="38"/>
    </row>
    <row r="93" spans="11:19" x14ac:dyDescent="0.25">
      <c r="K93" s="36"/>
      <c r="L93" s="45">
        <f t="shared" si="7"/>
        <v>8.7999999999999847</v>
      </c>
      <c r="M93" s="37">
        <f t="shared" si="8"/>
        <v>2110</v>
      </c>
      <c r="N93" s="44">
        <f t="shared" si="9"/>
        <v>58.294294857832746</v>
      </c>
      <c r="O93" s="44">
        <f t="shared" si="10"/>
        <v>46.817999999999998</v>
      </c>
      <c r="P93" s="44">
        <f t="shared" si="11"/>
        <v>105.11229485783275</v>
      </c>
      <c r="Q93" s="40">
        <f t="shared" si="12"/>
        <v>0</v>
      </c>
      <c r="R93" s="41" t="e">
        <f t="shared" si="13"/>
        <v>#DIV/0!</v>
      </c>
      <c r="S93" s="38"/>
    </row>
    <row r="94" spans="11:19" x14ac:dyDescent="0.25">
      <c r="K94" s="36"/>
      <c r="L94" s="45">
        <f t="shared" si="7"/>
        <v>8.8999999999999844</v>
      </c>
      <c r="M94" s="37">
        <f t="shared" si="8"/>
        <v>2111</v>
      </c>
      <c r="N94" s="44">
        <f t="shared" si="9"/>
        <v>58.409847251577411</v>
      </c>
      <c r="O94" s="44">
        <f t="shared" si="10"/>
        <v>46.817999999999998</v>
      </c>
      <c r="P94" s="44">
        <f t="shared" si="11"/>
        <v>105.2278472515774</v>
      </c>
      <c r="Q94" s="40">
        <f t="shared" si="12"/>
        <v>0</v>
      </c>
      <c r="R94" s="41" t="e">
        <f t="shared" si="13"/>
        <v>#DIV/0!</v>
      </c>
      <c r="S94" s="38"/>
    </row>
    <row r="95" spans="11:19" x14ac:dyDescent="0.25">
      <c r="K95" s="36"/>
      <c r="L95" s="45">
        <f t="shared" si="7"/>
        <v>8.999999999999984</v>
      </c>
      <c r="M95" s="37">
        <f t="shared" si="8"/>
        <v>2112</v>
      </c>
      <c r="N95" s="44">
        <f t="shared" si="9"/>
        <v>58.525628696136273</v>
      </c>
      <c r="O95" s="44">
        <f t="shared" si="10"/>
        <v>46.817999999999998</v>
      </c>
      <c r="P95" s="44">
        <f t="shared" si="11"/>
        <v>105.34362869613628</v>
      </c>
      <c r="Q95" s="40">
        <f t="shared" si="12"/>
        <v>0</v>
      </c>
      <c r="R95" s="41" t="e">
        <f t="shared" si="13"/>
        <v>#DIV/0!</v>
      </c>
      <c r="S95" s="38"/>
    </row>
    <row r="96" spans="11:19" x14ac:dyDescent="0.25">
      <c r="K96" s="36"/>
      <c r="L96" s="45">
        <f t="shared" si="7"/>
        <v>9.0999999999999837</v>
      </c>
      <c r="M96" s="37">
        <f t="shared" si="8"/>
        <v>2113</v>
      </c>
      <c r="N96" s="44">
        <f t="shared" si="9"/>
        <v>58.641639645539527</v>
      </c>
      <c r="O96" s="44">
        <f t="shared" si="10"/>
        <v>46.817999999999998</v>
      </c>
      <c r="P96" s="44">
        <f t="shared" si="11"/>
        <v>105.45963964553953</v>
      </c>
      <c r="Q96" s="40">
        <f t="shared" si="12"/>
        <v>0</v>
      </c>
      <c r="R96" s="41" t="e">
        <f t="shared" si="13"/>
        <v>#DIV/0!</v>
      </c>
      <c r="S96" s="38"/>
    </row>
    <row r="97" spans="11:19" x14ac:dyDescent="0.25">
      <c r="K97" s="36"/>
      <c r="L97" s="45">
        <f t="shared" si="7"/>
        <v>9.1999999999999833</v>
      </c>
      <c r="M97" s="37">
        <f t="shared" si="8"/>
        <v>2114</v>
      </c>
      <c r="N97" s="44">
        <f t="shared" si="9"/>
        <v>58.757880554717346</v>
      </c>
      <c r="O97" s="44">
        <f t="shared" si="10"/>
        <v>46.817999999999998</v>
      </c>
      <c r="P97" s="44">
        <f t="shared" si="11"/>
        <v>105.57588055471734</v>
      </c>
      <c r="Q97" s="40">
        <f t="shared" si="12"/>
        <v>0</v>
      </c>
      <c r="R97" s="41" t="e">
        <f t="shared" si="13"/>
        <v>#DIV/0!</v>
      </c>
      <c r="S97" s="38"/>
    </row>
    <row r="98" spans="11:19" x14ac:dyDescent="0.25">
      <c r="K98" s="36"/>
      <c r="L98" s="45">
        <f t="shared" si="7"/>
        <v>9.2999999999999829</v>
      </c>
      <c r="M98" s="37">
        <f t="shared" si="8"/>
        <v>2115</v>
      </c>
      <c r="N98" s="44">
        <f t="shared" si="9"/>
        <v>58.874351879501688</v>
      </c>
      <c r="O98" s="44">
        <f t="shared" si="10"/>
        <v>46.817999999999998</v>
      </c>
      <c r="P98" s="44">
        <f t="shared" si="11"/>
        <v>105.69235187950169</v>
      </c>
      <c r="Q98" s="40">
        <f t="shared" si="12"/>
        <v>0</v>
      </c>
      <c r="R98" s="41" t="e">
        <f t="shared" si="13"/>
        <v>#DIV/0!</v>
      </c>
      <c r="S98" s="38"/>
    </row>
    <row r="99" spans="11:19" x14ac:dyDescent="0.25">
      <c r="K99" s="36"/>
      <c r="L99" s="45">
        <f t="shared" si="7"/>
        <v>9.3999999999999826</v>
      </c>
      <c r="M99" s="37">
        <f t="shared" si="8"/>
        <v>2116</v>
      </c>
      <c r="N99" s="44">
        <f t="shared" si="9"/>
        <v>58.991054076628075</v>
      </c>
      <c r="O99" s="44">
        <f t="shared" si="10"/>
        <v>46.817999999999998</v>
      </c>
      <c r="P99" s="44">
        <f t="shared" si="11"/>
        <v>105.80905407662807</v>
      </c>
      <c r="Q99" s="40">
        <f t="shared" si="12"/>
        <v>0</v>
      </c>
      <c r="R99" s="41" t="e">
        <f t="shared" si="13"/>
        <v>#DIV/0!</v>
      </c>
      <c r="S99" s="38"/>
    </row>
    <row r="100" spans="11:19" x14ac:dyDescent="0.25">
      <c r="K100" s="36"/>
      <c r="L100" s="45">
        <f t="shared" si="7"/>
        <v>9.4999999999999822</v>
      </c>
      <c r="M100" s="37">
        <f t="shared" si="8"/>
        <v>2117</v>
      </c>
      <c r="N100" s="44">
        <f t="shared" si="9"/>
        <v>59.107987603737357</v>
      </c>
      <c r="O100" s="44">
        <f t="shared" si="10"/>
        <v>46.817999999999998</v>
      </c>
      <c r="P100" s="44">
        <f t="shared" si="11"/>
        <v>105.92598760373735</v>
      </c>
      <c r="Q100" s="40">
        <f t="shared" si="12"/>
        <v>0</v>
      </c>
      <c r="R100" s="41" t="e">
        <f t="shared" si="13"/>
        <v>#DIV/0!</v>
      </c>
      <c r="S100" s="38"/>
    </row>
    <row r="101" spans="11:19" x14ac:dyDescent="0.25">
      <c r="K101" s="36"/>
      <c r="L101" s="45">
        <f t="shared" si="7"/>
        <v>9.5999999999999819</v>
      </c>
      <c r="M101" s="37">
        <f t="shared" si="8"/>
        <v>2118</v>
      </c>
      <c r="N101" s="44">
        <f t="shared" si="9"/>
        <v>59.225152919377585</v>
      </c>
      <c r="O101" s="44">
        <f t="shared" si="10"/>
        <v>46.817999999999998</v>
      </c>
      <c r="P101" s="44">
        <f t="shared" si="11"/>
        <v>106.04315291937758</v>
      </c>
      <c r="Q101" s="40">
        <f t="shared" si="12"/>
        <v>0</v>
      </c>
      <c r="R101" s="41" t="e">
        <f t="shared" si="13"/>
        <v>#DIV/0!</v>
      </c>
      <c r="S101" s="38"/>
    </row>
    <row r="102" spans="11:19" x14ac:dyDescent="0.25">
      <c r="K102" s="36"/>
      <c r="L102" s="45">
        <f t="shared" si="7"/>
        <v>9.6999999999999815</v>
      </c>
      <c r="M102" s="37">
        <f t="shared" si="8"/>
        <v>2119</v>
      </c>
      <c r="N102" s="44">
        <f t="shared" si="9"/>
        <v>59.342550483005688</v>
      </c>
      <c r="O102" s="44">
        <f t="shared" si="10"/>
        <v>46.817999999999998</v>
      </c>
      <c r="P102" s="44">
        <f t="shared" si="11"/>
        <v>106.16055048300569</v>
      </c>
      <c r="Q102" s="40">
        <f t="shared" si="12"/>
        <v>0</v>
      </c>
      <c r="R102" s="41" t="e">
        <f t="shared" si="13"/>
        <v>#DIV/0!</v>
      </c>
      <c r="S102" s="38"/>
    </row>
    <row r="103" spans="11:19" x14ac:dyDescent="0.25">
      <c r="K103" s="36"/>
      <c r="L103" s="45">
        <f t="shared" si="7"/>
        <v>9.7999999999999812</v>
      </c>
      <c r="M103" s="37">
        <f t="shared" si="8"/>
        <v>2120</v>
      </c>
      <c r="N103" s="44">
        <f t="shared" si="9"/>
        <v>59.460180754989395</v>
      </c>
      <c r="O103" s="44">
        <f t="shared" si="10"/>
        <v>46.817999999999998</v>
      </c>
      <c r="P103" s="44">
        <f t="shared" si="11"/>
        <v>106.27818075498939</v>
      </c>
      <c r="Q103" s="40">
        <f t="shared" si="12"/>
        <v>0</v>
      </c>
      <c r="R103" s="41" t="e">
        <f t="shared" si="13"/>
        <v>#DIV/0!</v>
      </c>
      <c r="S103" s="38"/>
    </row>
    <row r="104" spans="11:19" x14ac:dyDescent="0.25">
      <c r="K104" s="36"/>
      <c r="L104" s="45">
        <f t="shared" si="7"/>
        <v>9.8999999999999808</v>
      </c>
      <c r="M104" s="37">
        <f t="shared" si="8"/>
        <v>2121</v>
      </c>
      <c r="N104" s="44">
        <f t="shared" si="9"/>
        <v>59.578044196608964</v>
      </c>
      <c r="O104" s="44">
        <f t="shared" si="10"/>
        <v>46.817999999999998</v>
      </c>
      <c r="P104" s="44">
        <f t="shared" si="11"/>
        <v>106.39604419660895</v>
      </c>
      <c r="Q104" s="40">
        <f t="shared" si="12"/>
        <v>0</v>
      </c>
      <c r="R104" s="41" t="e">
        <f t="shared" si="13"/>
        <v>#DIV/0!</v>
      </c>
      <c r="S104" s="38"/>
    </row>
    <row r="105" spans="11:19" x14ac:dyDescent="0.25">
      <c r="K105" s="36"/>
      <c r="L105" s="45">
        <f t="shared" si="7"/>
        <v>9.9999999999999805</v>
      </c>
      <c r="M105" s="37">
        <f t="shared" si="8"/>
        <v>2122</v>
      </c>
      <c r="N105" s="44">
        <f t="shared" si="9"/>
        <v>59.696141270059002</v>
      </c>
      <c r="O105" s="44">
        <f t="shared" si="10"/>
        <v>46.817999999999998</v>
      </c>
      <c r="P105" s="44">
        <f t="shared" si="11"/>
        <v>106.514141270059</v>
      </c>
      <c r="Q105" s="40">
        <f t="shared" si="12"/>
        <v>0</v>
      </c>
      <c r="R105" s="41" t="e">
        <f t="shared" si="13"/>
        <v>#DIV/0!</v>
      </c>
      <c r="S105" s="38"/>
    </row>
    <row r="106" spans="11:19" x14ac:dyDescent="0.25">
      <c r="K106" s="36"/>
      <c r="L106" s="45">
        <f t="shared" si="7"/>
        <v>10.09999999999998</v>
      </c>
      <c r="M106" s="37">
        <f t="shared" si="8"/>
        <v>2123</v>
      </c>
      <c r="N106" s="44">
        <f t="shared" si="9"/>
        <v>59.814472438450316</v>
      </c>
      <c r="O106" s="44">
        <f t="shared" si="10"/>
        <v>46.817999999999998</v>
      </c>
      <c r="P106" s="44">
        <f t="shared" si="11"/>
        <v>106.63247243845032</v>
      </c>
      <c r="Q106" s="40">
        <f t="shared" si="12"/>
        <v>0</v>
      </c>
      <c r="R106" s="41" t="e">
        <f t="shared" si="13"/>
        <v>#DIV/0!</v>
      </c>
      <c r="S106" s="38"/>
    </row>
    <row r="107" spans="11:19" x14ac:dyDescent="0.25">
      <c r="K107" s="36"/>
      <c r="L107" s="45">
        <f t="shared" si="7"/>
        <v>10.19999999999998</v>
      </c>
      <c r="M107" s="37">
        <f t="shared" si="8"/>
        <v>2124</v>
      </c>
      <c r="N107" s="44">
        <f t="shared" si="9"/>
        <v>59.933038165811695</v>
      </c>
      <c r="O107" s="44">
        <f t="shared" si="10"/>
        <v>46.817999999999998</v>
      </c>
      <c r="P107" s="44">
        <f t="shared" si="11"/>
        <v>106.75103816581169</v>
      </c>
      <c r="Q107" s="40">
        <f t="shared" si="12"/>
        <v>0</v>
      </c>
      <c r="R107" s="41" t="e">
        <f t="shared" si="13"/>
        <v>#DIV/0!</v>
      </c>
      <c r="S107" s="38"/>
    </row>
    <row r="108" spans="11:19" x14ac:dyDescent="0.25">
      <c r="K108" s="36"/>
      <c r="L108" s="45">
        <f t="shared" si="7"/>
        <v>10.299999999999979</v>
      </c>
      <c r="M108" s="37">
        <f t="shared" si="8"/>
        <v>2125</v>
      </c>
      <c r="N108" s="44">
        <f t="shared" si="9"/>
        <v>60.051838917091715</v>
      </c>
      <c r="O108" s="44">
        <f t="shared" si="10"/>
        <v>46.817999999999998</v>
      </c>
      <c r="P108" s="44">
        <f t="shared" si="11"/>
        <v>106.86983891709171</v>
      </c>
      <c r="Q108" s="40">
        <f t="shared" si="12"/>
        <v>0</v>
      </c>
      <c r="R108" s="41" t="e">
        <f t="shared" si="13"/>
        <v>#DIV/0!</v>
      </c>
      <c r="S108" s="38"/>
    </row>
    <row r="109" spans="11:19" x14ac:dyDescent="0.25">
      <c r="K109" s="36"/>
      <c r="L109" s="45">
        <f t="shared" si="7"/>
        <v>10.399999999999979</v>
      </c>
      <c r="M109" s="37">
        <f t="shared" si="8"/>
        <v>2126</v>
      </c>
      <c r="N109" s="44">
        <f t="shared" si="9"/>
        <v>60.170875158160626</v>
      </c>
      <c r="O109" s="44">
        <f t="shared" si="10"/>
        <v>46.817999999999998</v>
      </c>
      <c r="P109" s="44">
        <f t="shared" si="11"/>
        <v>106.98887515816062</v>
      </c>
      <c r="Q109" s="40">
        <f t="shared" si="12"/>
        <v>0</v>
      </c>
      <c r="R109" s="41" t="e">
        <f t="shared" si="13"/>
        <v>#DIV/0!</v>
      </c>
      <c r="S109" s="38"/>
    </row>
    <row r="110" spans="11:19" x14ac:dyDescent="0.25">
      <c r="K110" s="36"/>
      <c r="L110" s="45">
        <f t="shared" si="7"/>
        <v>10.499999999999979</v>
      </c>
      <c r="M110" s="37">
        <f t="shared" si="8"/>
        <v>2127</v>
      </c>
      <c r="N110" s="44">
        <f t="shared" si="9"/>
        <v>60.290147355812103</v>
      </c>
      <c r="O110" s="44">
        <f t="shared" si="10"/>
        <v>46.817999999999998</v>
      </c>
      <c r="P110" s="44">
        <f t="shared" si="11"/>
        <v>107.10814735581209</v>
      </c>
      <c r="Q110" s="40">
        <f t="shared" si="12"/>
        <v>0</v>
      </c>
      <c r="R110" s="41" t="e">
        <f t="shared" si="13"/>
        <v>#DIV/0!</v>
      </c>
      <c r="S110" s="38"/>
    </row>
    <row r="111" spans="11:19" x14ac:dyDescent="0.25">
      <c r="K111" s="36"/>
      <c r="L111" s="45">
        <f t="shared" si="7"/>
        <v>10.599999999999978</v>
      </c>
      <c r="M111" s="37">
        <f t="shared" si="8"/>
        <v>2128</v>
      </c>
      <c r="N111" s="44">
        <f t="shared" si="9"/>
        <v>60.409655977765127</v>
      </c>
      <c r="O111" s="44">
        <f t="shared" si="10"/>
        <v>46.817999999999998</v>
      </c>
      <c r="P111" s="44">
        <f t="shared" si="11"/>
        <v>107.22765597776512</v>
      </c>
      <c r="Q111" s="40">
        <f t="shared" si="12"/>
        <v>0</v>
      </c>
      <c r="R111" s="41" t="e">
        <f t="shared" si="13"/>
        <v>#DIV/0!</v>
      </c>
      <c r="S111" s="38"/>
    </row>
    <row r="112" spans="11:19" x14ac:dyDescent="0.25">
      <c r="K112" s="36"/>
      <c r="L112" s="45">
        <f t="shared" si="7"/>
        <v>10.699999999999978</v>
      </c>
      <c r="M112" s="37">
        <f t="shared" ref="M112:M175" si="14">+M111+1</f>
        <v>2129</v>
      </c>
      <c r="N112" s="44">
        <f t="shared" si="9"/>
        <v>60.529401492665798</v>
      </c>
      <c r="O112" s="44">
        <f t="shared" si="10"/>
        <v>46.817999999999998</v>
      </c>
      <c r="P112" s="44">
        <f t="shared" si="11"/>
        <v>107.3474014926658</v>
      </c>
      <c r="Q112" s="40">
        <f t="shared" si="12"/>
        <v>0</v>
      </c>
      <c r="R112" s="41" t="e">
        <f t="shared" si="13"/>
        <v>#DIV/0!</v>
      </c>
      <c r="S112" s="38"/>
    </row>
    <row r="113" spans="11:19" x14ac:dyDescent="0.25">
      <c r="K113" s="36"/>
      <c r="L113" s="45">
        <f t="shared" si="7"/>
        <v>10.799999999999978</v>
      </c>
      <c r="M113" s="37">
        <f t="shared" si="14"/>
        <v>2130</v>
      </c>
      <c r="N113" s="44">
        <f t="shared" si="9"/>
        <v>60.649384370089187</v>
      </c>
      <c r="O113" s="44">
        <f t="shared" si="10"/>
        <v>46.817999999999998</v>
      </c>
      <c r="P113" s="44">
        <f t="shared" si="11"/>
        <v>107.46738437008918</v>
      </c>
      <c r="Q113" s="40">
        <f t="shared" si="12"/>
        <v>0</v>
      </c>
      <c r="R113" s="41" t="e">
        <f t="shared" si="13"/>
        <v>#DIV/0!</v>
      </c>
      <c r="S113" s="38"/>
    </row>
    <row r="114" spans="11:19" x14ac:dyDescent="0.25">
      <c r="K114" s="36"/>
      <c r="L114" s="45">
        <f t="shared" si="7"/>
        <v>10.899999999999977</v>
      </c>
      <c r="M114" s="37">
        <f t="shared" si="14"/>
        <v>2131</v>
      </c>
      <c r="N114" s="44">
        <f t="shared" si="9"/>
        <v>60.76960508054114</v>
      </c>
      <c r="O114" s="44">
        <f t="shared" si="10"/>
        <v>46.817999999999998</v>
      </c>
      <c r="P114" s="44">
        <f t="shared" si="11"/>
        <v>107.58760508054114</v>
      </c>
      <c r="Q114" s="40">
        <f t="shared" si="12"/>
        <v>0</v>
      </c>
      <c r="R114" s="41" t="e">
        <f t="shared" si="13"/>
        <v>#DIV/0!</v>
      </c>
      <c r="S114" s="38"/>
    </row>
    <row r="115" spans="11:19" x14ac:dyDescent="0.25">
      <c r="K115" s="36"/>
      <c r="L115" s="45">
        <f t="shared" si="7"/>
        <v>10.999999999999977</v>
      </c>
      <c r="M115" s="37">
        <f t="shared" si="14"/>
        <v>2132</v>
      </c>
      <c r="N115" s="44">
        <f t="shared" si="9"/>
        <v>60.890064095460176</v>
      </c>
      <c r="O115" s="44">
        <f t="shared" si="10"/>
        <v>46.817999999999998</v>
      </c>
      <c r="P115" s="44">
        <f t="shared" si="11"/>
        <v>107.70806409546017</v>
      </c>
      <c r="Q115" s="40">
        <f t="shared" si="12"/>
        <v>0</v>
      </c>
      <c r="R115" s="41" t="e">
        <f t="shared" si="13"/>
        <v>#DIV/0!</v>
      </c>
      <c r="S115" s="38"/>
    </row>
    <row r="116" spans="11:19" x14ac:dyDescent="0.25">
      <c r="K116" s="36"/>
      <c r="L116" s="45">
        <f t="shared" si="7"/>
        <v>11.099999999999977</v>
      </c>
      <c r="M116" s="37">
        <f t="shared" si="14"/>
        <v>2133</v>
      </c>
      <c r="N116" s="44">
        <f t="shared" si="9"/>
        <v>61.010761887219324</v>
      </c>
      <c r="O116" s="44">
        <f t="shared" si="10"/>
        <v>46.817999999999998</v>
      </c>
      <c r="P116" s="44">
        <f t="shared" si="11"/>
        <v>107.82876188721931</v>
      </c>
      <c r="Q116" s="40">
        <f t="shared" si="12"/>
        <v>0</v>
      </c>
      <c r="R116" s="41" t="e">
        <f t="shared" si="13"/>
        <v>#DIV/0!</v>
      </c>
      <c r="S116" s="38"/>
    </row>
    <row r="117" spans="11:19" x14ac:dyDescent="0.25">
      <c r="K117" s="36"/>
      <c r="L117" s="45">
        <f t="shared" si="7"/>
        <v>11.199999999999976</v>
      </c>
      <c r="M117" s="37">
        <f t="shared" si="14"/>
        <v>2134</v>
      </c>
      <c r="N117" s="44">
        <f t="shared" si="9"/>
        <v>61.131698929127921</v>
      </c>
      <c r="O117" s="44">
        <f t="shared" si="10"/>
        <v>46.817999999999998</v>
      </c>
      <c r="P117" s="44">
        <f t="shared" si="11"/>
        <v>107.94969892912792</v>
      </c>
      <c r="Q117" s="40">
        <f t="shared" si="12"/>
        <v>0</v>
      </c>
      <c r="R117" s="41" t="e">
        <f t="shared" si="13"/>
        <v>#DIV/0!</v>
      </c>
      <c r="S117" s="38"/>
    </row>
    <row r="118" spans="11:19" x14ac:dyDescent="0.25">
      <c r="K118" s="36"/>
      <c r="L118" s="45">
        <f t="shared" si="7"/>
        <v>11.299999999999976</v>
      </c>
      <c r="M118" s="37">
        <f t="shared" si="14"/>
        <v>2135</v>
      </c>
      <c r="N118" s="44">
        <f t="shared" si="9"/>
        <v>61.252875695433545</v>
      </c>
      <c r="O118" s="44">
        <f t="shared" si="10"/>
        <v>46.817999999999998</v>
      </c>
      <c r="P118" s="44">
        <f t="shared" si="11"/>
        <v>108.07087569543354</v>
      </c>
      <c r="Q118" s="40">
        <f t="shared" si="12"/>
        <v>0</v>
      </c>
      <c r="R118" s="41" t="e">
        <f t="shared" si="13"/>
        <v>#DIV/0!</v>
      </c>
      <c r="S118" s="38"/>
    </row>
    <row r="119" spans="11:19" x14ac:dyDescent="0.25">
      <c r="K119" s="36"/>
      <c r="L119" s="45">
        <f t="shared" si="7"/>
        <v>11.399999999999975</v>
      </c>
      <c r="M119" s="37">
        <f t="shared" si="14"/>
        <v>2136</v>
      </c>
      <c r="N119" s="44">
        <f t="shared" si="9"/>
        <v>61.374292661323835</v>
      </c>
      <c r="O119" s="44">
        <f t="shared" si="10"/>
        <v>46.817999999999998</v>
      </c>
      <c r="P119" s="44">
        <f t="shared" si="11"/>
        <v>108.19229266132383</v>
      </c>
      <c r="Q119" s="40">
        <f t="shared" si="12"/>
        <v>0</v>
      </c>
      <c r="R119" s="41" t="e">
        <f t="shared" si="13"/>
        <v>#DIV/0!</v>
      </c>
      <c r="S119" s="38"/>
    </row>
    <row r="120" spans="11:19" x14ac:dyDescent="0.25">
      <c r="K120" s="36"/>
      <c r="L120" s="45">
        <f t="shared" si="7"/>
        <v>11.499999999999975</v>
      </c>
      <c r="M120" s="37">
        <f t="shared" si="14"/>
        <v>2137</v>
      </c>
      <c r="N120" s="44">
        <f t="shared" si="9"/>
        <v>61.49595030292835</v>
      </c>
      <c r="O120" s="44">
        <f t="shared" si="10"/>
        <v>46.817999999999998</v>
      </c>
      <c r="P120" s="44">
        <f t="shared" si="11"/>
        <v>108.31395030292835</v>
      </c>
      <c r="Q120" s="40">
        <f t="shared" si="12"/>
        <v>0</v>
      </c>
      <c r="R120" s="41" t="e">
        <f t="shared" si="13"/>
        <v>#DIV/0!</v>
      </c>
      <c r="S120" s="38"/>
    </row>
    <row r="121" spans="11:19" x14ac:dyDescent="0.25">
      <c r="K121" s="36"/>
      <c r="L121" s="45">
        <f t="shared" si="7"/>
        <v>11.599999999999975</v>
      </c>
      <c r="M121" s="37">
        <f t="shared" si="14"/>
        <v>2138</v>
      </c>
      <c r="N121" s="44">
        <f t="shared" si="9"/>
        <v>61.61784909732043</v>
      </c>
      <c r="O121" s="44">
        <f t="shared" si="10"/>
        <v>46.817999999999998</v>
      </c>
      <c r="P121" s="44">
        <f t="shared" si="11"/>
        <v>108.43584909732043</v>
      </c>
      <c r="Q121" s="40">
        <f t="shared" si="12"/>
        <v>0</v>
      </c>
      <c r="R121" s="41" t="e">
        <f t="shared" si="13"/>
        <v>#DIV/0!</v>
      </c>
      <c r="S121" s="38"/>
    </row>
    <row r="122" spans="11:19" x14ac:dyDescent="0.25">
      <c r="K122" s="36"/>
      <c r="L122" s="45">
        <f t="shared" si="7"/>
        <v>11.699999999999974</v>
      </c>
      <c r="M122" s="37">
        <f t="shared" si="14"/>
        <v>2139</v>
      </c>
      <c r="N122" s="44">
        <f t="shared" si="9"/>
        <v>61.73998952251911</v>
      </c>
      <c r="O122" s="44">
        <f t="shared" si="10"/>
        <v>46.817999999999998</v>
      </c>
      <c r="P122" s="44">
        <f t="shared" si="11"/>
        <v>108.55798952251911</v>
      </c>
      <c r="Q122" s="40">
        <f t="shared" si="12"/>
        <v>0</v>
      </c>
      <c r="R122" s="41" t="e">
        <f t="shared" si="13"/>
        <v>#DIV/0!</v>
      </c>
      <c r="S122" s="38"/>
    </row>
    <row r="123" spans="11:19" x14ac:dyDescent="0.25">
      <c r="K123" s="36"/>
      <c r="L123" s="45">
        <f t="shared" si="7"/>
        <v>11.799999999999974</v>
      </c>
      <c r="M123" s="37">
        <f t="shared" si="14"/>
        <v>2140</v>
      </c>
      <c r="N123" s="44">
        <f t="shared" si="9"/>
        <v>61.862372057490965</v>
      </c>
      <c r="O123" s="44">
        <f t="shared" si="10"/>
        <v>46.817999999999998</v>
      </c>
      <c r="P123" s="44">
        <f t="shared" si="11"/>
        <v>108.68037205749096</v>
      </c>
      <c r="Q123" s="40">
        <f t="shared" si="12"/>
        <v>0</v>
      </c>
      <c r="R123" s="41" t="e">
        <f t="shared" si="13"/>
        <v>#DIV/0!</v>
      </c>
      <c r="S123" s="38"/>
    </row>
    <row r="124" spans="11:19" x14ac:dyDescent="0.25">
      <c r="K124" s="36"/>
      <c r="L124" s="45">
        <f t="shared" si="7"/>
        <v>11.899999999999974</v>
      </c>
      <c r="M124" s="37">
        <f t="shared" si="14"/>
        <v>2141</v>
      </c>
      <c r="N124" s="44">
        <f t="shared" si="9"/>
        <v>61.984997182151957</v>
      </c>
      <c r="O124" s="44">
        <f t="shared" si="10"/>
        <v>46.817999999999998</v>
      </c>
      <c r="P124" s="44">
        <f t="shared" si="11"/>
        <v>108.80299718215196</v>
      </c>
      <c r="Q124" s="40">
        <f t="shared" si="12"/>
        <v>0</v>
      </c>
      <c r="R124" s="41" t="e">
        <f t="shared" si="13"/>
        <v>#DIV/0!</v>
      </c>
      <c r="S124" s="38"/>
    </row>
    <row r="125" spans="11:19" x14ac:dyDescent="0.25">
      <c r="K125" s="36"/>
      <c r="L125" s="45">
        <f t="shared" si="7"/>
        <v>11.999999999999973</v>
      </c>
      <c r="M125" s="37">
        <f t="shared" si="14"/>
        <v>2142</v>
      </c>
      <c r="N125" s="44">
        <f t="shared" si="9"/>
        <v>62.107865377369372</v>
      </c>
      <c r="O125" s="44">
        <f t="shared" si="10"/>
        <v>46.817999999999998</v>
      </c>
      <c r="P125" s="44">
        <f t="shared" si="11"/>
        <v>108.92586537736938</v>
      </c>
      <c r="Q125" s="40">
        <f t="shared" si="12"/>
        <v>0</v>
      </c>
      <c r="R125" s="41" t="e">
        <f t="shared" si="13"/>
        <v>#DIV/0!</v>
      </c>
      <c r="S125" s="38"/>
    </row>
    <row r="126" spans="11:19" x14ac:dyDescent="0.25">
      <c r="K126" s="36"/>
      <c r="L126" s="45">
        <f t="shared" si="7"/>
        <v>12.099999999999973</v>
      </c>
      <c r="M126" s="37">
        <f t="shared" si="14"/>
        <v>2143</v>
      </c>
      <c r="N126" s="44">
        <f t="shared" si="9"/>
        <v>62.230977124963701</v>
      </c>
      <c r="O126" s="44">
        <f t="shared" si="10"/>
        <v>46.817999999999998</v>
      </c>
      <c r="P126" s="44">
        <f t="shared" si="11"/>
        <v>109.0489771249637</v>
      </c>
      <c r="Q126" s="40">
        <f t="shared" si="12"/>
        <v>0</v>
      </c>
      <c r="R126" s="41" t="e">
        <f t="shared" si="13"/>
        <v>#DIV/0!</v>
      </c>
      <c r="S126" s="38"/>
    </row>
    <row r="127" spans="11:19" x14ac:dyDescent="0.25">
      <c r="K127" s="36"/>
      <c r="L127" s="45">
        <f t="shared" si="7"/>
        <v>12.199999999999973</v>
      </c>
      <c r="M127" s="37">
        <f t="shared" si="14"/>
        <v>2144</v>
      </c>
      <c r="N127" s="44">
        <f t="shared" si="9"/>
        <v>62.354332907710472</v>
      </c>
      <c r="O127" s="44">
        <f t="shared" si="10"/>
        <v>46.817999999999998</v>
      </c>
      <c r="P127" s="44">
        <f t="shared" si="11"/>
        <v>109.17233290771047</v>
      </c>
      <c r="Q127" s="40">
        <f t="shared" si="12"/>
        <v>0</v>
      </c>
      <c r="R127" s="41" t="e">
        <f t="shared" si="13"/>
        <v>#DIV/0!</v>
      </c>
      <c r="S127" s="38"/>
    </row>
    <row r="128" spans="11:19" x14ac:dyDescent="0.25">
      <c r="K128" s="36"/>
      <c r="L128" s="45">
        <f t="shared" si="7"/>
        <v>12.299999999999972</v>
      </c>
      <c r="M128" s="37">
        <f t="shared" si="14"/>
        <v>2145</v>
      </c>
      <c r="N128" s="44">
        <f t="shared" si="9"/>
        <v>62.477933209342225</v>
      </c>
      <c r="O128" s="44">
        <f t="shared" si="10"/>
        <v>46.817999999999998</v>
      </c>
      <c r="P128" s="44">
        <f t="shared" si="11"/>
        <v>109.29593320934222</v>
      </c>
      <c r="Q128" s="40">
        <f t="shared" si="12"/>
        <v>0</v>
      </c>
      <c r="R128" s="41" t="e">
        <f t="shared" si="13"/>
        <v>#DIV/0!</v>
      </c>
      <c r="S128" s="38"/>
    </row>
    <row r="129" spans="11:19" x14ac:dyDescent="0.25">
      <c r="K129" s="36"/>
      <c r="L129" s="45">
        <f t="shared" si="7"/>
        <v>12.399999999999972</v>
      </c>
      <c r="M129" s="37">
        <f t="shared" si="14"/>
        <v>2146</v>
      </c>
      <c r="N129" s="44">
        <f t="shared" si="9"/>
        <v>62.601778514550304</v>
      </c>
      <c r="O129" s="44">
        <f t="shared" si="10"/>
        <v>46.817999999999998</v>
      </c>
      <c r="P129" s="44">
        <f t="shared" si="11"/>
        <v>109.4197785145503</v>
      </c>
      <c r="Q129" s="40">
        <f t="shared" si="12"/>
        <v>0</v>
      </c>
      <c r="R129" s="41" t="e">
        <f t="shared" si="13"/>
        <v>#DIV/0!</v>
      </c>
      <c r="S129" s="38"/>
    </row>
    <row r="130" spans="11:19" x14ac:dyDescent="0.25">
      <c r="K130" s="36"/>
      <c r="L130" s="45">
        <f t="shared" si="7"/>
        <v>12.499999999999972</v>
      </c>
      <c r="M130" s="37">
        <f t="shared" si="14"/>
        <v>2147</v>
      </c>
      <c r="N130" s="44">
        <f t="shared" si="9"/>
        <v>62.725869308986908</v>
      </c>
      <c r="O130" s="44">
        <f t="shared" si="10"/>
        <v>46.817999999999998</v>
      </c>
      <c r="P130" s="44">
        <f t="shared" si="11"/>
        <v>109.5438693089869</v>
      </c>
      <c r="Q130" s="40">
        <f t="shared" si="12"/>
        <v>0</v>
      </c>
      <c r="R130" s="41" t="e">
        <f t="shared" si="13"/>
        <v>#DIV/0!</v>
      </c>
      <c r="S130" s="38"/>
    </row>
    <row r="131" spans="11:19" x14ac:dyDescent="0.25">
      <c r="K131" s="36"/>
      <c r="L131" s="45">
        <f t="shared" si="7"/>
        <v>12.599999999999971</v>
      </c>
      <c r="M131" s="37">
        <f t="shared" si="14"/>
        <v>2148</v>
      </c>
      <c r="N131" s="44">
        <f t="shared" si="9"/>
        <v>62.85020607926684</v>
      </c>
      <c r="O131" s="44">
        <f t="shared" si="10"/>
        <v>46.817999999999998</v>
      </c>
      <c r="P131" s="44">
        <f t="shared" si="11"/>
        <v>109.66820607926684</v>
      </c>
      <c r="Q131" s="40">
        <f t="shared" si="12"/>
        <v>0</v>
      </c>
      <c r="R131" s="41" t="e">
        <f t="shared" si="13"/>
        <v>#DIV/0!</v>
      </c>
      <c r="S131" s="38"/>
    </row>
    <row r="132" spans="11:19" x14ac:dyDescent="0.25">
      <c r="K132" s="36"/>
      <c r="L132" s="45">
        <f t="shared" si="7"/>
        <v>12.699999999999971</v>
      </c>
      <c r="M132" s="37">
        <f t="shared" si="14"/>
        <v>2149</v>
      </c>
      <c r="N132" s="44">
        <f t="shared" si="9"/>
        <v>62.974789312969492</v>
      </c>
      <c r="O132" s="44">
        <f t="shared" si="10"/>
        <v>46.817999999999998</v>
      </c>
      <c r="P132" s="44">
        <f t="shared" si="11"/>
        <v>109.79278931296949</v>
      </c>
      <c r="Q132" s="40">
        <f t="shared" si="12"/>
        <v>0</v>
      </c>
      <c r="R132" s="41" t="e">
        <f t="shared" si="13"/>
        <v>#DIV/0!</v>
      </c>
      <c r="S132" s="38"/>
    </row>
    <row r="133" spans="11:19" x14ac:dyDescent="0.25">
      <c r="K133" s="36"/>
      <c r="L133" s="45">
        <f t="shared" si="7"/>
        <v>12.799999999999971</v>
      </c>
      <c r="M133" s="37">
        <f t="shared" si="14"/>
        <v>2150</v>
      </c>
      <c r="N133" s="44">
        <f t="shared" si="9"/>
        <v>63.099619498640777</v>
      </c>
      <c r="O133" s="44">
        <f t="shared" si="10"/>
        <v>46.817999999999998</v>
      </c>
      <c r="P133" s="44">
        <f t="shared" si="11"/>
        <v>109.91761949864078</v>
      </c>
      <c r="Q133" s="40">
        <f t="shared" si="12"/>
        <v>0</v>
      </c>
      <c r="R133" s="41" t="e">
        <f t="shared" si="13"/>
        <v>#DIV/0!</v>
      </c>
      <c r="S133" s="38"/>
    </row>
    <row r="134" spans="11:19" x14ac:dyDescent="0.25">
      <c r="K134" s="36"/>
      <c r="L134" s="45">
        <f t="shared" si="7"/>
        <v>12.89999999999997</v>
      </c>
      <c r="M134" s="37">
        <f t="shared" si="14"/>
        <v>2151</v>
      </c>
      <c r="N134" s="44">
        <f t="shared" si="9"/>
        <v>63.224697125794989</v>
      </c>
      <c r="O134" s="44">
        <f t="shared" si="10"/>
        <v>46.817999999999998</v>
      </c>
      <c r="P134" s="44">
        <f t="shared" si="11"/>
        <v>110.04269712579499</v>
      </c>
      <c r="Q134" s="40">
        <f t="shared" si="12"/>
        <v>0</v>
      </c>
      <c r="R134" s="41" t="e">
        <f t="shared" si="13"/>
        <v>#DIV/0!</v>
      </c>
      <c r="S134" s="38"/>
    </row>
    <row r="135" spans="11:19" x14ac:dyDescent="0.25">
      <c r="K135" s="36"/>
      <c r="L135" s="45">
        <f t="shared" ref="L135:L198" si="15">+L134+0.1</f>
        <v>12.99999999999997</v>
      </c>
      <c r="M135" s="37">
        <f t="shared" si="14"/>
        <v>2152</v>
      </c>
      <c r="N135" s="44">
        <f t="shared" ref="N135:N198" si="16">+$N$5*(1+$P$2)^$L135</f>
        <v>63.350022684916752</v>
      </c>
      <c r="O135" s="44">
        <f t="shared" ref="O135:O198" si="17">+$O$5*(1+$P$2)</f>
        <v>46.817999999999998</v>
      </c>
      <c r="P135" s="44">
        <f t="shared" ref="P135:P198" si="18">+N135+O135</f>
        <v>110.16802268491675</v>
      </c>
      <c r="Q135" s="40">
        <f t="shared" ref="Q135:Q198" si="19">(L135-L134)*(($B$4+$B$6)*0.8*P135+$B$5*0.8*N135)+Q134</f>
        <v>0</v>
      </c>
      <c r="R135" s="41" t="e">
        <f t="shared" ref="R135:R198" si="20">IF((INDEX($Q$6:$Q$400,MATCH($G$4,$L$6:$L$400,1))-INDEX($Q$6:$Q$400,MATCH($G$5,$L$6:$L$400,1)))/Q135&gt;$G$6,$G$6,(INDEX($Q$6:$Q$400,MATCH($G$4,$L$6:$L$400,1))-INDEX($Q$6:$Q$400,MATCH($G$5,$L$6:$L$400,1)))/Q135)</f>
        <v>#DIV/0!</v>
      </c>
      <c r="S135" s="38"/>
    </row>
    <row r="136" spans="11:19" x14ac:dyDescent="0.25">
      <c r="K136" s="36"/>
      <c r="L136" s="45">
        <f t="shared" si="15"/>
        <v>13.099999999999969</v>
      </c>
      <c r="M136" s="37">
        <f t="shared" si="14"/>
        <v>2153</v>
      </c>
      <c r="N136" s="44">
        <f t="shared" si="16"/>
        <v>63.475596667462973</v>
      </c>
      <c r="O136" s="44">
        <f t="shared" si="17"/>
        <v>46.817999999999998</v>
      </c>
      <c r="P136" s="44">
        <f t="shared" si="18"/>
        <v>110.29359666746296</v>
      </c>
      <c r="Q136" s="40">
        <f t="shared" si="19"/>
        <v>0</v>
      </c>
      <c r="R136" s="41" t="e">
        <f t="shared" si="20"/>
        <v>#DIV/0!</v>
      </c>
      <c r="S136" s="38"/>
    </row>
    <row r="137" spans="11:19" x14ac:dyDescent="0.25">
      <c r="K137" s="36"/>
      <c r="L137" s="45">
        <f t="shared" si="15"/>
        <v>13.199999999999969</v>
      </c>
      <c r="M137" s="37">
        <f t="shared" si="14"/>
        <v>2154</v>
      </c>
      <c r="N137" s="44">
        <f t="shared" si="16"/>
        <v>63.601419565864681</v>
      </c>
      <c r="O137" s="44">
        <f t="shared" si="17"/>
        <v>46.817999999999998</v>
      </c>
      <c r="P137" s="44">
        <f t="shared" si="18"/>
        <v>110.41941956586467</v>
      </c>
      <c r="Q137" s="40">
        <f t="shared" si="19"/>
        <v>0</v>
      </c>
      <c r="R137" s="41" t="e">
        <f t="shared" si="20"/>
        <v>#DIV/0!</v>
      </c>
      <c r="S137" s="38"/>
    </row>
    <row r="138" spans="11:19" x14ac:dyDescent="0.25">
      <c r="K138" s="36"/>
      <c r="L138" s="45">
        <f t="shared" si="15"/>
        <v>13.299999999999969</v>
      </c>
      <c r="M138" s="37">
        <f t="shared" si="14"/>
        <v>2155</v>
      </c>
      <c r="N138" s="44">
        <f t="shared" si="16"/>
        <v>63.727491873529061</v>
      </c>
      <c r="O138" s="44">
        <f t="shared" si="17"/>
        <v>46.817999999999998</v>
      </c>
      <c r="P138" s="44">
        <f t="shared" si="18"/>
        <v>110.54549187352906</v>
      </c>
      <c r="Q138" s="40">
        <f t="shared" si="19"/>
        <v>0</v>
      </c>
      <c r="R138" s="41" t="e">
        <f t="shared" si="20"/>
        <v>#DIV/0!</v>
      </c>
      <c r="S138" s="38"/>
    </row>
    <row r="139" spans="11:19" x14ac:dyDescent="0.25">
      <c r="K139" s="36"/>
      <c r="L139" s="45">
        <f t="shared" si="15"/>
        <v>13.399999999999968</v>
      </c>
      <c r="M139" s="37">
        <f t="shared" si="14"/>
        <v>2156</v>
      </c>
      <c r="N139" s="44">
        <f t="shared" si="16"/>
        <v>63.853814084841318</v>
      </c>
      <c r="O139" s="44">
        <f t="shared" si="17"/>
        <v>46.817999999999998</v>
      </c>
      <c r="P139" s="44">
        <f t="shared" si="18"/>
        <v>110.67181408484132</v>
      </c>
      <c r="Q139" s="40">
        <f t="shared" si="19"/>
        <v>0</v>
      </c>
      <c r="R139" s="41" t="e">
        <f t="shared" si="20"/>
        <v>#DIV/0!</v>
      </c>
      <c r="S139" s="38"/>
    </row>
    <row r="140" spans="11:19" x14ac:dyDescent="0.25">
      <c r="K140" s="36"/>
      <c r="L140" s="45">
        <f t="shared" si="15"/>
        <v>13.499999999999968</v>
      </c>
      <c r="M140" s="37">
        <f t="shared" si="14"/>
        <v>2157</v>
      </c>
      <c r="N140" s="44">
        <f t="shared" si="16"/>
        <v>63.980386695166644</v>
      </c>
      <c r="O140" s="44">
        <f t="shared" si="17"/>
        <v>46.817999999999998</v>
      </c>
      <c r="P140" s="44">
        <f t="shared" si="18"/>
        <v>110.79838669516664</v>
      </c>
      <c r="Q140" s="40">
        <f t="shared" si="19"/>
        <v>0</v>
      </c>
      <c r="R140" s="41" t="e">
        <f t="shared" si="20"/>
        <v>#DIV/0!</v>
      </c>
      <c r="S140" s="38"/>
    </row>
    <row r="141" spans="11:19" x14ac:dyDescent="0.25">
      <c r="K141" s="36"/>
      <c r="L141" s="45">
        <f t="shared" si="15"/>
        <v>13.599999999999968</v>
      </c>
      <c r="M141" s="37">
        <f t="shared" si="14"/>
        <v>2158</v>
      </c>
      <c r="N141" s="44">
        <f t="shared" si="16"/>
        <v>64.10721020085218</v>
      </c>
      <c r="O141" s="44">
        <f t="shared" si="17"/>
        <v>46.817999999999998</v>
      </c>
      <c r="P141" s="44">
        <f t="shared" si="18"/>
        <v>110.92521020085218</v>
      </c>
      <c r="Q141" s="40">
        <f t="shared" si="19"/>
        <v>0</v>
      </c>
      <c r="R141" s="41" t="e">
        <f t="shared" si="20"/>
        <v>#DIV/0!</v>
      </c>
      <c r="S141" s="38"/>
    </row>
    <row r="142" spans="11:19" x14ac:dyDescent="0.25">
      <c r="K142" s="36"/>
      <c r="L142" s="45">
        <f t="shared" si="15"/>
        <v>13.699999999999967</v>
      </c>
      <c r="M142" s="37">
        <f t="shared" si="14"/>
        <v>2159</v>
      </c>
      <c r="N142" s="44">
        <f t="shared" si="16"/>
        <v>64.234285099228885</v>
      </c>
      <c r="O142" s="44">
        <f t="shared" si="17"/>
        <v>46.817999999999998</v>
      </c>
      <c r="P142" s="44">
        <f t="shared" si="18"/>
        <v>111.05228509922888</v>
      </c>
      <c r="Q142" s="40">
        <f t="shared" si="19"/>
        <v>0</v>
      </c>
      <c r="R142" s="41" t="e">
        <f t="shared" si="20"/>
        <v>#DIV/0!</v>
      </c>
      <c r="S142" s="38"/>
    </row>
    <row r="143" spans="11:19" x14ac:dyDescent="0.25">
      <c r="K143" s="36"/>
      <c r="L143" s="45">
        <f t="shared" si="15"/>
        <v>13.799999999999967</v>
      </c>
      <c r="M143" s="37">
        <f t="shared" si="14"/>
        <v>2160</v>
      </c>
      <c r="N143" s="44">
        <f t="shared" si="16"/>
        <v>64.361611888613581</v>
      </c>
      <c r="O143" s="44">
        <f t="shared" si="17"/>
        <v>46.817999999999998</v>
      </c>
      <c r="P143" s="44">
        <f t="shared" si="18"/>
        <v>111.17961188861358</v>
      </c>
      <c r="Q143" s="40">
        <f t="shared" si="19"/>
        <v>0</v>
      </c>
      <c r="R143" s="41" t="e">
        <f t="shared" si="20"/>
        <v>#DIV/0!</v>
      </c>
      <c r="S143" s="38"/>
    </row>
    <row r="144" spans="11:19" x14ac:dyDescent="0.25">
      <c r="K144" s="36"/>
      <c r="L144" s="45">
        <f t="shared" si="15"/>
        <v>13.899999999999967</v>
      </c>
      <c r="M144" s="37">
        <f t="shared" si="14"/>
        <v>2161</v>
      </c>
      <c r="N144" s="44">
        <f t="shared" si="16"/>
        <v>64.489191068310888</v>
      </c>
      <c r="O144" s="44">
        <f t="shared" si="17"/>
        <v>46.817999999999998</v>
      </c>
      <c r="P144" s="44">
        <f t="shared" si="18"/>
        <v>111.30719106831089</v>
      </c>
      <c r="Q144" s="40">
        <f t="shared" si="19"/>
        <v>0</v>
      </c>
      <c r="R144" s="41" t="e">
        <f t="shared" si="20"/>
        <v>#DIV/0!</v>
      </c>
      <c r="S144" s="38"/>
    </row>
    <row r="145" spans="11:19" x14ac:dyDescent="0.25">
      <c r="K145" s="36"/>
      <c r="L145" s="45">
        <f t="shared" si="15"/>
        <v>13.999999999999966</v>
      </c>
      <c r="M145" s="37">
        <f t="shared" si="14"/>
        <v>2162</v>
      </c>
      <c r="N145" s="44">
        <f t="shared" si="16"/>
        <v>64.617023138615082</v>
      </c>
      <c r="O145" s="44">
        <f t="shared" si="17"/>
        <v>46.817999999999998</v>
      </c>
      <c r="P145" s="44">
        <f t="shared" si="18"/>
        <v>111.43502313861508</v>
      </c>
      <c r="Q145" s="40">
        <f t="shared" si="19"/>
        <v>0</v>
      </c>
      <c r="R145" s="41" t="e">
        <f t="shared" si="20"/>
        <v>#DIV/0!</v>
      </c>
      <c r="S145" s="38"/>
    </row>
    <row r="146" spans="11:19" x14ac:dyDescent="0.25">
      <c r="K146" s="36"/>
      <c r="L146" s="45">
        <f t="shared" si="15"/>
        <v>14.099999999999966</v>
      </c>
      <c r="M146" s="37">
        <f t="shared" si="14"/>
        <v>2163</v>
      </c>
      <c r="N146" s="44">
        <f t="shared" si="16"/>
        <v>64.74510860081223</v>
      </c>
      <c r="O146" s="44">
        <f t="shared" si="17"/>
        <v>46.817999999999998</v>
      </c>
      <c r="P146" s="44">
        <f t="shared" si="18"/>
        <v>111.56310860081223</v>
      </c>
      <c r="Q146" s="40">
        <f t="shared" si="19"/>
        <v>0</v>
      </c>
      <c r="R146" s="41" t="e">
        <f t="shared" si="20"/>
        <v>#DIV/0!</v>
      </c>
      <c r="S146" s="38"/>
    </row>
    <row r="147" spans="11:19" x14ac:dyDescent="0.25">
      <c r="K147" s="36"/>
      <c r="L147" s="45">
        <f t="shared" si="15"/>
        <v>14.199999999999966</v>
      </c>
      <c r="M147" s="37">
        <f t="shared" si="14"/>
        <v>2164</v>
      </c>
      <c r="N147" s="44">
        <f t="shared" si="16"/>
        <v>64.873447957181966</v>
      </c>
      <c r="O147" s="44">
        <f t="shared" si="17"/>
        <v>46.817999999999998</v>
      </c>
      <c r="P147" s="44">
        <f t="shared" si="18"/>
        <v>111.69144795718196</v>
      </c>
      <c r="Q147" s="40">
        <f t="shared" si="19"/>
        <v>0</v>
      </c>
      <c r="R147" s="41" t="e">
        <f t="shared" si="20"/>
        <v>#DIV/0!</v>
      </c>
      <c r="S147" s="38"/>
    </row>
    <row r="148" spans="11:19" x14ac:dyDescent="0.25">
      <c r="K148" s="36"/>
      <c r="L148" s="45">
        <f t="shared" si="15"/>
        <v>14.299999999999965</v>
      </c>
      <c r="M148" s="37">
        <f t="shared" si="14"/>
        <v>2165</v>
      </c>
      <c r="N148" s="44">
        <f t="shared" si="16"/>
        <v>65.002041710999634</v>
      </c>
      <c r="O148" s="44">
        <f t="shared" si="17"/>
        <v>46.817999999999998</v>
      </c>
      <c r="P148" s="44">
        <f t="shared" si="18"/>
        <v>111.82004171099963</v>
      </c>
      <c r="Q148" s="40">
        <f t="shared" si="19"/>
        <v>0</v>
      </c>
      <c r="R148" s="41" t="e">
        <f t="shared" si="20"/>
        <v>#DIV/0!</v>
      </c>
      <c r="S148" s="38"/>
    </row>
    <row r="149" spans="11:19" x14ac:dyDescent="0.25">
      <c r="K149" s="36"/>
      <c r="L149" s="45">
        <f t="shared" si="15"/>
        <v>14.399999999999965</v>
      </c>
      <c r="M149" s="37">
        <f t="shared" si="14"/>
        <v>2166</v>
      </c>
      <c r="N149" s="44">
        <f t="shared" si="16"/>
        <v>65.130890366538139</v>
      </c>
      <c r="O149" s="44">
        <f t="shared" si="17"/>
        <v>46.817999999999998</v>
      </c>
      <c r="P149" s="44">
        <f t="shared" si="18"/>
        <v>111.94889036653814</v>
      </c>
      <c r="Q149" s="40">
        <f t="shared" si="19"/>
        <v>0</v>
      </c>
      <c r="R149" s="41" t="e">
        <f t="shared" si="20"/>
        <v>#DIV/0!</v>
      </c>
      <c r="S149" s="38"/>
    </row>
    <row r="150" spans="11:19" x14ac:dyDescent="0.25">
      <c r="K150" s="36"/>
      <c r="L150" s="45">
        <f t="shared" si="15"/>
        <v>14.499999999999964</v>
      </c>
      <c r="M150" s="37">
        <f t="shared" si="14"/>
        <v>2167</v>
      </c>
      <c r="N150" s="44">
        <f t="shared" si="16"/>
        <v>65.259994429069977</v>
      </c>
      <c r="O150" s="44">
        <f t="shared" si="17"/>
        <v>46.817999999999998</v>
      </c>
      <c r="P150" s="44">
        <f t="shared" si="18"/>
        <v>112.07799442906997</v>
      </c>
      <c r="Q150" s="40">
        <f t="shared" si="19"/>
        <v>0</v>
      </c>
      <c r="R150" s="41" t="e">
        <f t="shared" si="20"/>
        <v>#DIV/0!</v>
      </c>
      <c r="S150" s="38"/>
    </row>
    <row r="151" spans="11:19" x14ac:dyDescent="0.25">
      <c r="K151" s="36"/>
      <c r="L151" s="45">
        <f t="shared" si="15"/>
        <v>14.599999999999964</v>
      </c>
      <c r="M151" s="37">
        <f t="shared" si="14"/>
        <v>2168</v>
      </c>
      <c r="N151" s="44">
        <f t="shared" si="16"/>
        <v>65.389354404869209</v>
      </c>
      <c r="O151" s="44">
        <f t="shared" si="17"/>
        <v>46.817999999999998</v>
      </c>
      <c r="P151" s="44">
        <f t="shared" si="18"/>
        <v>112.20735440486921</v>
      </c>
      <c r="Q151" s="40">
        <f t="shared" si="19"/>
        <v>0</v>
      </c>
      <c r="R151" s="41" t="e">
        <f t="shared" si="20"/>
        <v>#DIV/0!</v>
      </c>
      <c r="S151" s="38"/>
    </row>
    <row r="152" spans="11:19" x14ac:dyDescent="0.25">
      <c r="K152" s="36"/>
      <c r="L152" s="45">
        <f t="shared" si="15"/>
        <v>14.699999999999964</v>
      </c>
      <c r="M152" s="37">
        <f t="shared" si="14"/>
        <v>2169</v>
      </c>
      <c r="N152" s="44">
        <f t="shared" si="16"/>
        <v>65.518970801213456</v>
      </c>
      <c r="O152" s="44">
        <f t="shared" si="17"/>
        <v>46.817999999999998</v>
      </c>
      <c r="P152" s="44">
        <f t="shared" si="18"/>
        <v>112.33697080121345</v>
      </c>
      <c r="Q152" s="40">
        <f t="shared" si="19"/>
        <v>0</v>
      </c>
      <c r="R152" s="41" t="e">
        <f t="shared" si="20"/>
        <v>#DIV/0!</v>
      </c>
      <c r="S152" s="38"/>
    </row>
    <row r="153" spans="11:19" x14ac:dyDescent="0.25">
      <c r="K153" s="36"/>
      <c r="L153" s="45">
        <f t="shared" si="15"/>
        <v>14.799999999999963</v>
      </c>
      <c r="M153" s="37">
        <f t="shared" si="14"/>
        <v>2170</v>
      </c>
      <c r="N153" s="44">
        <f t="shared" si="16"/>
        <v>65.648844126385853</v>
      </c>
      <c r="O153" s="44">
        <f t="shared" si="17"/>
        <v>46.817999999999998</v>
      </c>
      <c r="P153" s="44">
        <f t="shared" si="18"/>
        <v>112.46684412638585</v>
      </c>
      <c r="Q153" s="40">
        <f t="shared" si="19"/>
        <v>0</v>
      </c>
      <c r="R153" s="41" t="e">
        <f t="shared" si="20"/>
        <v>#DIV/0!</v>
      </c>
      <c r="S153" s="38"/>
    </row>
    <row r="154" spans="11:19" x14ac:dyDescent="0.25">
      <c r="K154" s="36"/>
      <c r="L154" s="45">
        <f t="shared" si="15"/>
        <v>14.899999999999963</v>
      </c>
      <c r="M154" s="37">
        <f t="shared" si="14"/>
        <v>2171</v>
      </c>
      <c r="N154" s="44">
        <f t="shared" si="16"/>
        <v>65.778974889677102</v>
      </c>
      <c r="O154" s="44">
        <f t="shared" si="17"/>
        <v>46.817999999999998</v>
      </c>
      <c r="P154" s="44">
        <f t="shared" si="18"/>
        <v>112.5969748896771</v>
      </c>
      <c r="Q154" s="40">
        <f t="shared" si="19"/>
        <v>0</v>
      </c>
      <c r="R154" s="41" t="e">
        <f t="shared" si="20"/>
        <v>#DIV/0!</v>
      </c>
      <c r="S154" s="38"/>
    </row>
    <row r="155" spans="11:19" x14ac:dyDescent="0.25">
      <c r="K155" s="36"/>
      <c r="L155" s="45">
        <f t="shared" si="15"/>
        <v>14.999999999999963</v>
      </c>
      <c r="M155" s="37">
        <f t="shared" si="14"/>
        <v>2172</v>
      </c>
      <c r="N155" s="44">
        <f t="shared" si="16"/>
        <v>65.909363601387398</v>
      </c>
      <c r="O155" s="44">
        <f t="shared" si="17"/>
        <v>46.817999999999998</v>
      </c>
      <c r="P155" s="44">
        <f t="shared" si="18"/>
        <v>112.7273636013874</v>
      </c>
      <c r="Q155" s="40">
        <f t="shared" si="19"/>
        <v>0</v>
      </c>
      <c r="R155" s="41" t="e">
        <f t="shared" si="20"/>
        <v>#DIV/0!</v>
      </c>
      <c r="S155" s="38"/>
    </row>
    <row r="156" spans="11:19" x14ac:dyDescent="0.25">
      <c r="K156" s="36"/>
      <c r="L156" s="45">
        <f t="shared" si="15"/>
        <v>15.099999999999962</v>
      </c>
      <c r="M156" s="37">
        <f t="shared" si="14"/>
        <v>2173</v>
      </c>
      <c r="N156" s="44">
        <f t="shared" si="16"/>
        <v>66.040010772828467</v>
      </c>
      <c r="O156" s="44">
        <f t="shared" si="17"/>
        <v>46.817999999999998</v>
      </c>
      <c r="P156" s="44">
        <f t="shared" si="18"/>
        <v>112.85801077282846</v>
      </c>
      <c r="Q156" s="40">
        <f t="shared" si="19"/>
        <v>0</v>
      </c>
      <c r="R156" s="41" t="e">
        <f t="shared" si="20"/>
        <v>#DIV/0!</v>
      </c>
      <c r="S156" s="38"/>
    </row>
    <row r="157" spans="11:19" x14ac:dyDescent="0.25">
      <c r="K157" s="36"/>
      <c r="L157" s="45">
        <f t="shared" si="15"/>
        <v>15.199999999999962</v>
      </c>
      <c r="M157" s="37">
        <f t="shared" si="14"/>
        <v>2174</v>
      </c>
      <c r="N157" s="44">
        <f t="shared" si="16"/>
        <v>66.170916916325609</v>
      </c>
      <c r="O157" s="44">
        <f t="shared" si="17"/>
        <v>46.817999999999998</v>
      </c>
      <c r="P157" s="44">
        <f t="shared" si="18"/>
        <v>112.98891691632561</v>
      </c>
      <c r="Q157" s="40">
        <f t="shared" si="19"/>
        <v>0</v>
      </c>
      <c r="R157" s="41" t="e">
        <f t="shared" si="20"/>
        <v>#DIV/0!</v>
      </c>
      <c r="S157" s="38"/>
    </row>
    <row r="158" spans="11:19" x14ac:dyDescent="0.25">
      <c r="K158" s="36"/>
      <c r="L158" s="45">
        <f t="shared" si="15"/>
        <v>15.299999999999962</v>
      </c>
      <c r="M158" s="37">
        <f t="shared" si="14"/>
        <v>2175</v>
      </c>
      <c r="N158" s="44">
        <f t="shared" si="16"/>
        <v>66.302082545219619</v>
      </c>
      <c r="O158" s="44">
        <f t="shared" si="17"/>
        <v>46.817999999999998</v>
      </c>
      <c r="P158" s="44">
        <f t="shared" si="18"/>
        <v>113.12008254521962</v>
      </c>
      <c r="Q158" s="40">
        <f t="shared" si="19"/>
        <v>0</v>
      </c>
      <c r="R158" s="41" t="e">
        <f t="shared" si="20"/>
        <v>#DIV/0!</v>
      </c>
      <c r="S158" s="38"/>
    </row>
    <row r="159" spans="11:19" x14ac:dyDescent="0.25">
      <c r="K159" s="36"/>
      <c r="L159" s="45">
        <f t="shared" si="15"/>
        <v>15.399999999999961</v>
      </c>
      <c r="M159" s="37">
        <f t="shared" si="14"/>
        <v>2176</v>
      </c>
      <c r="N159" s="44">
        <f t="shared" si="16"/>
        <v>66.433508173868901</v>
      </c>
      <c r="O159" s="44">
        <f t="shared" si="17"/>
        <v>46.817999999999998</v>
      </c>
      <c r="P159" s="44">
        <f t="shared" si="18"/>
        <v>113.2515081738689</v>
      </c>
      <c r="Q159" s="40">
        <f t="shared" si="19"/>
        <v>0</v>
      </c>
      <c r="R159" s="41" t="e">
        <f t="shared" si="20"/>
        <v>#DIV/0!</v>
      </c>
      <c r="S159" s="38"/>
    </row>
    <row r="160" spans="11:19" x14ac:dyDescent="0.25">
      <c r="K160" s="36"/>
      <c r="L160" s="45">
        <f t="shared" si="15"/>
        <v>15.499999999999961</v>
      </c>
      <c r="M160" s="37">
        <f t="shared" si="14"/>
        <v>2177</v>
      </c>
      <c r="N160" s="44">
        <f t="shared" si="16"/>
        <v>66.565194317651375</v>
      </c>
      <c r="O160" s="44">
        <f t="shared" si="17"/>
        <v>46.817999999999998</v>
      </c>
      <c r="P160" s="44">
        <f t="shared" si="18"/>
        <v>113.38319431765137</v>
      </c>
      <c r="Q160" s="40">
        <f t="shared" si="19"/>
        <v>0</v>
      </c>
      <c r="R160" s="41" t="e">
        <f t="shared" si="20"/>
        <v>#DIV/0!</v>
      </c>
      <c r="S160" s="38"/>
    </row>
    <row r="161" spans="11:19" x14ac:dyDescent="0.25">
      <c r="K161" s="36"/>
      <c r="L161" s="45">
        <f t="shared" si="15"/>
        <v>15.599999999999961</v>
      </c>
      <c r="M161" s="37">
        <f t="shared" si="14"/>
        <v>2178</v>
      </c>
      <c r="N161" s="44">
        <f t="shared" si="16"/>
        <v>66.697141492966594</v>
      </c>
      <c r="O161" s="44">
        <f t="shared" si="17"/>
        <v>46.817999999999998</v>
      </c>
      <c r="P161" s="44">
        <f t="shared" si="18"/>
        <v>113.51514149296659</v>
      </c>
      <c r="Q161" s="40">
        <f t="shared" si="19"/>
        <v>0</v>
      </c>
      <c r="R161" s="41" t="e">
        <f t="shared" si="20"/>
        <v>#DIV/0!</v>
      </c>
      <c r="S161" s="38"/>
    </row>
    <row r="162" spans="11:19" x14ac:dyDescent="0.25">
      <c r="K162" s="36"/>
      <c r="L162" s="45">
        <f t="shared" si="15"/>
        <v>15.69999999999996</v>
      </c>
      <c r="M162" s="37">
        <f t="shared" si="14"/>
        <v>2179</v>
      </c>
      <c r="N162" s="44">
        <f t="shared" si="16"/>
        <v>66.829350217237717</v>
      </c>
      <c r="O162" s="44">
        <f t="shared" si="17"/>
        <v>46.817999999999998</v>
      </c>
      <c r="P162" s="44">
        <f t="shared" si="18"/>
        <v>113.64735021723772</v>
      </c>
      <c r="Q162" s="40">
        <f t="shared" si="19"/>
        <v>0</v>
      </c>
      <c r="R162" s="41" t="e">
        <f t="shared" si="20"/>
        <v>#DIV/0!</v>
      </c>
      <c r="S162" s="38"/>
    </row>
    <row r="163" spans="11:19" x14ac:dyDescent="0.25">
      <c r="K163" s="36"/>
      <c r="L163" s="45">
        <f t="shared" si="15"/>
        <v>15.79999999999996</v>
      </c>
      <c r="M163" s="37">
        <f t="shared" si="14"/>
        <v>2180</v>
      </c>
      <c r="N163" s="44">
        <f t="shared" si="16"/>
        <v>66.96182100891356</v>
      </c>
      <c r="O163" s="44">
        <f t="shared" si="17"/>
        <v>46.817999999999998</v>
      </c>
      <c r="P163" s="44">
        <f t="shared" si="18"/>
        <v>113.77982100891356</v>
      </c>
      <c r="Q163" s="40">
        <f t="shared" si="19"/>
        <v>0</v>
      </c>
      <c r="R163" s="41" t="e">
        <f t="shared" si="20"/>
        <v>#DIV/0!</v>
      </c>
      <c r="S163" s="38"/>
    </row>
    <row r="164" spans="11:19" x14ac:dyDescent="0.25">
      <c r="K164" s="36"/>
      <c r="L164" s="45">
        <f t="shared" si="15"/>
        <v>15.899999999999959</v>
      </c>
      <c r="M164" s="37">
        <f t="shared" si="14"/>
        <v>2181</v>
      </c>
      <c r="N164" s="44">
        <f t="shared" si="16"/>
        <v>67.094554387470637</v>
      </c>
      <c r="O164" s="44">
        <f t="shared" si="17"/>
        <v>46.817999999999998</v>
      </c>
      <c r="P164" s="44">
        <f t="shared" si="18"/>
        <v>113.91255438747064</v>
      </c>
      <c r="Q164" s="40">
        <f t="shared" si="19"/>
        <v>0</v>
      </c>
      <c r="R164" s="41" t="e">
        <f t="shared" si="20"/>
        <v>#DIV/0!</v>
      </c>
      <c r="S164" s="38"/>
    </row>
    <row r="165" spans="11:19" x14ac:dyDescent="0.25">
      <c r="K165" s="36"/>
      <c r="L165" s="45">
        <f t="shared" si="15"/>
        <v>15.999999999999959</v>
      </c>
      <c r="M165" s="37">
        <f t="shared" si="14"/>
        <v>2182</v>
      </c>
      <c r="N165" s="44">
        <f t="shared" si="16"/>
        <v>67.227550873415126</v>
      </c>
      <c r="O165" s="44">
        <f t="shared" si="17"/>
        <v>46.817999999999998</v>
      </c>
      <c r="P165" s="44">
        <f t="shared" si="18"/>
        <v>114.04555087341512</v>
      </c>
      <c r="Q165" s="40">
        <f t="shared" si="19"/>
        <v>0</v>
      </c>
      <c r="R165" s="41" t="e">
        <f t="shared" si="20"/>
        <v>#DIV/0!</v>
      </c>
      <c r="S165" s="38"/>
    </row>
    <row r="166" spans="11:19" x14ac:dyDescent="0.25">
      <c r="K166" s="36"/>
      <c r="L166" s="45">
        <f t="shared" si="15"/>
        <v>16.099999999999959</v>
      </c>
      <c r="M166" s="37">
        <f t="shared" si="14"/>
        <v>2183</v>
      </c>
      <c r="N166" s="44">
        <f t="shared" si="16"/>
        <v>67.360810988285039</v>
      </c>
      <c r="O166" s="44">
        <f t="shared" si="17"/>
        <v>46.817999999999998</v>
      </c>
      <c r="P166" s="44">
        <f t="shared" si="18"/>
        <v>114.17881098828504</v>
      </c>
      <c r="Q166" s="40">
        <f t="shared" si="19"/>
        <v>0</v>
      </c>
      <c r="R166" s="41" t="e">
        <f t="shared" si="20"/>
        <v>#DIV/0!</v>
      </c>
      <c r="S166" s="38"/>
    </row>
    <row r="167" spans="11:19" x14ac:dyDescent="0.25">
      <c r="K167" s="36"/>
      <c r="L167" s="45">
        <f t="shared" si="15"/>
        <v>16.19999999999996</v>
      </c>
      <c r="M167" s="37">
        <f t="shared" si="14"/>
        <v>2184</v>
      </c>
      <c r="N167" s="44">
        <f t="shared" si="16"/>
        <v>67.494335254652114</v>
      </c>
      <c r="O167" s="44">
        <f t="shared" si="17"/>
        <v>46.817999999999998</v>
      </c>
      <c r="P167" s="44">
        <f t="shared" si="18"/>
        <v>114.31233525465211</v>
      </c>
      <c r="Q167" s="40">
        <f t="shared" si="19"/>
        <v>0</v>
      </c>
      <c r="R167" s="41" t="e">
        <f t="shared" si="20"/>
        <v>#DIV/0!</v>
      </c>
      <c r="S167" s="38"/>
    </row>
    <row r="168" spans="11:19" x14ac:dyDescent="0.25">
      <c r="K168" s="36"/>
      <c r="L168" s="45">
        <f t="shared" si="15"/>
        <v>16.299999999999962</v>
      </c>
      <c r="M168" s="37">
        <f t="shared" si="14"/>
        <v>2185</v>
      </c>
      <c r="N168" s="44">
        <f t="shared" si="16"/>
        <v>67.62812419612402</v>
      </c>
      <c r="O168" s="44">
        <f t="shared" si="17"/>
        <v>46.817999999999998</v>
      </c>
      <c r="P168" s="44">
        <f t="shared" si="18"/>
        <v>114.44612419612402</v>
      </c>
      <c r="Q168" s="40">
        <f t="shared" si="19"/>
        <v>0</v>
      </c>
      <c r="R168" s="41" t="e">
        <f t="shared" si="20"/>
        <v>#DIV/0!</v>
      </c>
      <c r="S168" s="38"/>
    </row>
    <row r="169" spans="11:19" x14ac:dyDescent="0.25">
      <c r="K169" s="36"/>
      <c r="L169" s="45">
        <f t="shared" si="15"/>
        <v>16.399999999999963</v>
      </c>
      <c r="M169" s="37">
        <f t="shared" si="14"/>
        <v>2186</v>
      </c>
      <c r="N169" s="44">
        <f t="shared" si="16"/>
        <v>67.762178337346285</v>
      </c>
      <c r="O169" s="44">
        <f t="shared" si="17"/>
        <v>46.817999999999998</v>
      </c>
      <c r="P169" s="44">
        <f t="shared" si="18"/>
        <v>114.58017833734628</v>
      </c>
      <c r="Q169" s="40">
        <f t="shared" si="19"/>
        <v>0</v>
      </c>
      <c r="R169" s="41" t="e">
        <f t="shared" si="20"/>
        <v>#DIV/0!</v>
      </c>
      <c r="S169" s="38"/>
    </row>
    <row r="170" spans="11:19" x14ac:dyDescent="0.25">
      <c r="K170" s="36"/>
      <c r="L170" s="45">
        <f t="shared" si="15"/>
        <v>16.499999999999964</v>
      </c>
      <c r="M170" s="37">
        <f t="shared" si="14"/>
        <v>2187</v>
      </c>
      <c r="N170" s="44">
        <f t="shared" si="16"/>
        <v>67.896498204004402</v>
      </c>
      <c r="O170" s="44">
        <f t="shared" si="17"/>
        <v>46.817999999999998</v>
      </c>
      <c r="P170" s="44">
        <f t="shared" si="18"/>
        <v>114.7144982040044</v>
      </c>
      <c r="Q170" s="40">
        <f t="shared" si="19"/>
        <v>0</v>
      </c>
      <c r="R170" s="41" t="e">
        <f t="shared" si="20"/>
        <v>#DIV/0!</v>
      </c>
      <c r="S170" s="38"/>
    </row>
    <row r="171" spans="11:19" x14ac:dyDescent="0.25">
      <c r="K171" s="36"/>
      <c r="L171" s="45">
        <f t="shared" si="15"/>
        <v>16.599999999999966</v>
      </c>
      <c r="M171" s="37">
        <f t="shared" si="14"/>
        <v>2188</v>
      </c>
      <c r="N171" s="44">
        <f t="shared" si="16"/>
        <v>68.031084322825933</v>
      </c>
      <c r="O171" s="44">
        <f t="shared" si="17"/>
        <v>46.817999999999998</v>
      </c>
      <c r="P171" s="44">
        <f t="shared" si="18"/>
        <v>114.84908432282593</v>
      </c>
      <c r="Q171" s="40">
        <f t="shared" si="19"/>
        <v>0</v>
      </c>
      <c r="R171" s="41" t="e">
        <f t="shared" si="20"/>
        <v>#DIV/0!</v>
      </c>
      <c r="S171" s="38"/>
    </row>
    <row r="172" spans="11:19" x14ac:dyDescent="0.25">
      <c r="K172" s="36"/>
      <c r="L172" s="45">
        <f t="shared" si="15"/>
        <v>16.699999999999967</v>
      </c>
      <c r="M172" s="37">
        <f t="shared" si="14"/>
        <v>2189</v>
      </c>
      <c r="N172" s="44">
        <f t="shared" si="16"/>
        <v>68.165937221582482</v>
      </c>
      <c r="O172" s="44">
        <f t="shared" si="17"/>
        <v>46.817999999999998</v>
      </c>
      <c r="P172" s="44">
        <f t="shared" si="18"/>
        <v>114.98393722158248</v>
      </c>
      <c r="Q172" s="40">
        <f t="shared" si="19"/>
        <v>0</v>
      </c>
      <c r="R172" s="41" t="e">
        <f t="shared" si="20"/>
        <v>#DIV/0!</v>
      </c>
      <c r="S172" s="38"/>
    </row>
    <row r="173" spans="11:19" x14ac:dyDescent="0.25">
      <c r="K173" s="36"/>
      <c r="L173" s="45">
        <f t="shared" si="15"/>
        <v>16.799999999999969</v>
      </c>
      <c r="M173" s="37">
        <f t="shared" si="14"/>
        <v>2190</v>
      </c>
      <c r="N173" s="44">
        <f t="shared" si="16"/>
        <v>68.301057429091856</v>
      </c>
      <c r="O173" s="44">
        <f t="shared" si="17"/>
        <v>46.817999999999998</v>
      </c>
      <c r="P173" s="44">
        <f t="shared" si="18"/>
        <v>115.11905742909185</v>
      </c>
      <c r="Q173" s="40">
        <f t="shared" si="19"/>
        <v>0</v>
      </c>
      <c r="R173" s="41" t="e">
        <f t="shared" si="20"/>
        <v>#DIV/0!</v>
      </c>
      <c r="S173" s="38"/>
    </row>
    <row r="174" spans="11:19" x14ac:dyDescent="0.25">
      <c r="K174" s="36"/>
      <c r="L174" s="45">
        <f t="shared" si="15"/>
        <v>16.89999999999997</v>
      </c>
      <c r="M174" s="37">
        <f t="shared" si="14"/>
        <v>2191</v>
      </c>
      <c r="N174" s="44">
        <f t="shared" si="16"/>
        <v>68.436445475220069</v>
      </c>
      <c r="O174" s="44">
        <f t="shared" si="17"/>
        <v>46.817999999999998</v>
      </c>
      <c r="P174" s="44">
        <f t="shared" si="18"/>
        <v>115.25444547522007</v>
      </c>
      <c r="Q174" s="40">
        <f t="shared" si="19"/>
        <v>0</v>
      </c>
      <c r="R174" s="41" t="e">
        <f t="shared" si="20"/>
        <v>#DIV/0!</v>
      </c>
      <c r="S174" s="38"/>
    </row>
    <row r="175" spans="11:19" x14ac:dyDescent="0.25">
      <c r="K175" s="36"/>
      <c r="L175" s="45">
        <f t="shared" si="15"/>
        <v>16.999999999999972</v>
      </c>
      <c r="M175" s="37">
        <f t="shared" si="14"/>
        <v>2192</v>
      </c>
      <c r="N175" s="44">
        <f t="shared" si="16"/>
        <v>68.572101890883445</v>
      </c>
      <c r="O175" s="44">
        <f t="shared" si="17"/>
        <v>46.817999999999998</v>
      </c>
      <c r="P175" s="44">
        <f t="shared" si="18"/>
        <v>115.39010189088344</v>
      </c>
      <c r="Q175" s="40">
        <f t="shared" si="19"/>
        <v>0</v>
      </c>
      <c r="R175" s="41" t="e">
        <f t="shared" si="20"/>
        <v>#DIV/0!</v>
      </c>
      <c r="S175" s="38"/>
    </row>
    <row r="176" spans="11:19" x14ac:dyDescent="0.25">
      <c r="K176" s="36"/>
      <c r="L176" s="45">
        <f t="shared" si="15"/>
        <v>17.099999999999973</v>
      </c>
      <c r="M176" s="37">
        <f t="shared" ref="M176:M239" si="21">+M175+1</f>
        <v>2193</v>
      </c>
      <c r="N176" s="44">
        <f t="shared" si="16"/>
        <v>68.708027208050751</v>
      </c>
      <c r="O176" s="44">
        <f t="shared" si="17"/>
        <v>46.817999999999998</v>
      </c>
      <c r="P176" s="44">
        <f t="shared" si="18"/>
        <v>115.52602720805075</v>
      </c>
      <c r="Q176" s="40">
        <f t="shared" si="19"/>
        <v>0</v>
      </c>
      <c r="R176" s="41" t="e">
        <f t="shared" si="20"/>
        <v>#DIV/0!</v>
      </c>
      <c r="S176" s="38"/>
    </row>
    <row r="177" spans="11:19" x14ac:dyDescent="0.25">
      <c r="K177" s="36"/>
      <c r="L177" s="45">
        <f t="shared" si="15"/>
        <v>17.199999999999974</v>
      </c>
      <c r="M177" s="37">
        <f t="shared" si="21"/>
        <v>2194</v>
      </c>
      <c r="N177" s="44">
        <f t="shared" si="16"/>
        <v>68.844221959745184</v>
      </c>
      <c r="O177" s="44">
        <f t="shared" si="17"/>
        <v>46.817999999999998</v>
      </c>
      <c r="P177" s="44">
        <f t="shared" si="18"/>
        <v>115.66222195974518</v>
      </c>
      <c r="Q177" s="40">
        <f t="shared" si="19"/>
        <v>0</v>
      </c>
      <c r="R177" s="41" t="e">
        <f t="shared" si="20"/>
        <v>#DIV/0!</v>
      </c>
      <c r="S177" s="38"/>
    </row>
    <row r="178" spans="11:19" x14ac:dyDescent="0.25">
      <c r="K178" s="36"/>
      <c r="L178" s="45">
        <f t="shared" si="15"/>
        <v>17.299999999999976</v>
      </c>
      <c r="M178" s="37">
        <f t="shared" si="21"/>
        <v>2195</v>
      </c>
      <c r="N178" s="44">
        <f t="shared" si="16"/>
        <v>68.980686680046517</v>
      </c>
      <c r="O178" s="44">
        <f t="shared" si="17"/>
        <v>46.817999999999998</v>
      </c>
      <c r="P178" s="44">
        <f t="shared" si="18"/>
        <v>115.79868668004652</v>
      </c>
      <c r="Q178" s="40">
        <f t="shared" si="19"/>
        <v>0</v>
      </c>
      <c r="R178" s="41" t="e">
        <f t="shared" si="20"/>
        <v>#DIV/0!</v>
      </c>
      <c r="S178" s="38"/>
    </row>
    <row r="179" spans="11:19" x14ac:dyDescent="0.25">
      <c r="K179" s="36"/>
      <c r="L179" s="45">
        <f t="shared" si="15"/>
        <v>17.399999999999977</v>
      </c>
      <c r="M179" s="37">
        <f t="shared" si="21"/>
        <v>2196</v>
      </c>
      <c r="N179" s="44">
        <f t="shared" si="16"/>
        <v>69.11742190409322</v>
      </c>
      <c r="O179" s="44">
        <f t="shared" si="17"/>
        <v>46.817999999999998</v>
      </c>
      <c r="P179" s="44">
        <f t="shared" si="18"/>
        <v>115.93542190409322</v>
      </c>
      <c r="Q179" s="40">
        <f t="shared" si="19"/>
        <v>0</v>
      </c>
      <c r="R179" s="41" t="e">
        <f t="shared" si="20"/>
        <v>#DIV/0!</v>
      </c>
      <c r="S179" s="38"/>
    </row>
    <row r="180" spans="11:19" x14ac:dyDescent="0.25">
      <c r="K180" s="36"/>
      <c r="L180" s="45">
        <f t="shared" si="15"/>
        <v>17.499999999999979</v>
      </c>
      <c r="M180" s="37">
        <f t="shared" si="21"/>
        <v>2197</v>
      </c>
      <c r="N180" s="44">
        <f t="shared" si="16"/>
        <v>69.254428168084502</v>
      </c>
      <c r="O180" s="44">
        <f t="shared" si="17"/>
        <v>46.817999999999998</v>
      </c>
      <c r="P180" s="44">
        <f t="shared" si="18"/>
        <v>116.0724281680845</v>
      </c>
      <c r="Q180" s="40">
        <f t="shared" si="19"/>
        <v>0</v>
      </c>
      <c r="R180" s="41" t="e">
        <f t="shared" si="20"/>
        <v>#DIV/0!</v>
      </c>
      <c r="S180" s="38"/>
    </row>
    <row r="181" spans="11:19" x14ac:dyDescent="0.25">
      <c r="K181" s="36"/>
      <c r="L181" s="45">
        <f t="shared" si="15"/>
        <v>17.59999999999998</v>
      </c>
      <c r="M181" s="37">
        <f t="shared" si="21"/>
        <v>2198</v>
      </c>
      <c r="N181" s="44">
        <f t="shared" si="16"/>
        <v>69.391706009282473</v>
      </c>
      <c r="O181" s="44">
        <f t="shared" si="17"/>
        <v>46.817999999999998</v>
      </c>
      <c r="P181" s="44">
        <f t="shared" si="18"/>
        <v>116.20970600928247</v>
      </c>
      <c r="Q181" s="40">
        <f t="shared" si="19"/>
        <v>0</v>
      </c>
      <c r="R181" s="41" t="e">
        <f t="shared" si="20"/>
        <v>#DIV/0!</v>
      </c>
      <c r="S181" s="38"/>
    </row>
    <row r="182" spans="11:19" x14ac:dyDescent="0.25">
      <c r="K182" s="36"/>
      <c r="L182" s="45">
        <f t="shared" si="15"/>
        <v>17.699999999999982</v>
      </c>
      <c r="M182" s="37">
        <f t="shared" si="21"/>
        <v>2199</v>
      </c>
      <c r="N182" s="44">
        <f t="shared" si="16"/>
        <v>69.529255966014148</v>
      </c>
      <c r="O182" s="44">
        <f t="shared" si="17"/>
        <v>46.817999999999998</v>
      </c>
      <c r="P182" s="44">
        <f t="shared" si="18"/>
        <v>116.34725596601415</v>
      </c>
      <c r="Q182" s="40">
        <f t="shared" si="19"/>
        <v>0</v>
      </c>
      <c r="R182" s="41" t="e">
        <f t="shared" si="20"/>
        <v>#DIV/0!</v>
      </c>
      <c r="S182" s="38"/>
    </row>
    <row r="183" spans="11:19" x14ac:dyDescent="0.25">
      <c r="K183" s="36"/>
      <c r="L183" s="45">
        <f t="shared" si="15"/>
        <v>17.799999999999983</v>
      </c>
      <c r="M183" s="37">
        <f t="shared" si="21"/>
        <v>2200</v>
      </c>
      <c r="N183" s="44">
        <f t="shared" si="16"/>
        <v>69.667078577673706</v>
      </c>
      <c r="O183" s="44">
        <f t="shared" si="17"/>
        <v>46.817999999999998</v>
      </c>
      <c r="P183" s="44">
        <f t="shared" si="18"/>
        <v>116.4850785776737</v>
      </c>
      <c r="Q183" s="40">
        <f t="shared" si="19"/>
        <v>0</v>
      </c>
      <c r="R183" s="41" t="e">
        <f t="shared" si="20"/>
        <v>#DIV/0!</v>
      </c>
      <c r="S183" s="38"/>
    </row>
    <row r="184" spans="11:19" x14ac:dyDescent="0.25">
      <c r="K184" s="36"/>
      <c r="L184" s="45">
        <f t="shared" si="15"/>
        <v>17.899999999999984</v>
      </c>
      <c r="M184" s="37">
        <f t="shared" si="21"/>
        <v>2201</v>
      </c>
      <c r="N184" s="44">
        <f t="shared" si="16"/>
        <v>69.805174384724481</v>
      </c>
      <c r="O184" s="44">
        <f t="shared" si="17"/>
        <v>46.817999999999998</v>
      </c>
      <c r="P184" s="44">
        <f t="shared" si="18"/>
        <v>116.62317438472448</v>
      </c>
      <c r="Q184" s="40">
        <f t="shared" si="19"/>
        <v>0</v>
      </c>
      <c r="R184" s="41" t="e">
        <f t="shared" si="20"/>
        <v>#DIV/0!</v>
      </c>
      <c r="S184" s="38"/>
    </row>
    <row r="185" spans="11:19" x14ac:dyDescent="0.25">
      <c r="K185" s="36"/>
      <c r="L185" s="45">
        <f t="shared" si="15"/>
        <v>17.999999999999986</v>
      </c>
      <c r="M185" s="37">
        <f t="shared" si="21"/>
        <v>2202</v>
      </c>
      <c r="N185" s="44">
        <f t="shared" si="16"/>
        <v>69.943543928701146</v>
      </c>
      <c r="O185" s="44">
        <f t="shared" si="17"/>
        <v>46.817999999999998</v>
      </c>
      <c r="P185" s="44">
        <f t="shared" si="18"/>
        <v>116.76154392870114</v>
      </c>
      <c r="Q185" s="40">
        <f t="shared" si="19"/>
        <v>0</v>
      </c>
      <c r="R185" s="41" t="e">
        <f t="shared" si="20"/>
        <v>#DIV/0!</v>
      </c>
      <c r="S185" s="38"/>
    </row>
    <row r="186" spans="11:19" x14ac:dyDescent="0.25">
      <c r="K186" s="36"/>
      <c r="L186" s="45">
        <f t="shared" si="15"/>
        <v>18.099999999999987</v>
      </c>
      <c r="M186" s="37">
        <f t="shared" si="21"/>
        <v>2203</v>
      </c>
      <c r="N186" s="44">
        <f t="shared" si="16"/>
        <v>70.082187752211794</v>
      </c>
      <c r="O186" s="44">
        <f t="shared" si="17"/>
        <v>46.817999999999998</v>
      </c>
      <c r="P186" s="44">
        <f t="shared" si="18"/>
        <v>116.90018775221179</v>
      </c>
      <c r="Q186" s="40">
        <f t="shared" si="19"/>
        <v>0</v>
      </c>
      <c r="R186" s="41" t="e">
        <f t="shared" si="20"/>
        <v>#DIV/0!</v>
      </c>
      <c r="S186" s="38"/>
    </row>
    <row r="187" spans="11:19" x14ac:dyDescent="0.25">
      <c r="K187" s="36"/>
      <c r="L187" s="45">
        <f t="shared" si="15"/>
        <v>18.199999999999989</v>
      </c>
      <c r="M187" s="37">
        <f t="shared" si="21"/>
        <v>2204</v>
      </c>
      <c r="N187" s="44">
        <f t="shared" si="16"/>
        <v>70.221106398940094</v>
      </c>
      <c r="O187" s="44">
        <f t="shared" si="17"/>
        <v>46.817999999999998</v>
      </c>
      <c r="P187" s="44">
        <f t="shared" si="18"/>
        <v>117.03910639894009</v>
      </c>
      <c r="Q187" s="40">
        <f t="shared" si="19"/>
        <v>0</v>
      </c>
      <c r="R187" s="41" t="e">
        <f t="shared" si="20"/>
        <v>#DIV/0!</v>
      </c>
      <c r="S187" s="38"/>
    </row>
    <row r="188" spans="11:19" x14ac:dyDescent="0.25">
      <c r="K188" s="36"/>
      <c r="L188" s="45">
        <f t="shared" si="15"/>
        <v>18.29999999999999</v>
      </c>
      <c r="M188" s="37">
        <f t="shared" si="21"/>
        <v>2205</v>
      </c>
      <c r="N188" s="44">
        <f t="shared" si="16"/>
        <v>70.360300413647465</v>
      </c>
      <c r="O188" s="44">
        <f t="shared" si="17"/>
        <v>46.817999999999998</v>
      </c>
      <c r="P188" s="44">
        <f t="shared" si="18"/>
        <v>117.17830041364746</v>
      </c>
      <c r="Q188" s="40">
        <f t="shared" si="19"/>
        <v>0</v>
      </c>
      <c r="R188" s="41" t="e">
        <f t="shared" si="20"/>
        <v>#DIV/0!</v>
      </c>
      <c r="S188" s="38"/>
    </row>
    <row r="189" spans="11:19" x14ac:dyDescent="0.25">
      <c r="K189" s="36"/>
      <c r="L189" s="45">
        <f t="shared" si="15"/>
        <v>18.399999999999991</v>
      </c>
      <c r="M189" s="37">
        <f t="shared" si="21"/>
        <v>2206</v>
      </c>
      <c r="N189" s="44">
        <f t="shared" si="16"/>
        <v>70.499770342175111</v>
      </c>
      <c r="O189" s="44">
        <f t="shared" si="17"/>
        <v>46.817999999999998</v>
      </c>
      <c r="P189" s="44">
        <f t="shared" si="18"/>
        <v>117.31777034217511</v>
      </c>
      <c r="Q189" s="40">
        <f t="shared" si="19"/>
        <v>0</v>
      </c>
      <c r="R189" s="41" t="e">
        <f t="shared" si="20"/>
        <v>#DIV/0!</v>
      </c>
      <c r="S189" s="38"/>
    </row>
    <row r="190" spans="11:19" x14ac:dyDescent="0.25">
      <c r="K190" s="36"/>
      <c r="L190" s="45">
        <f t="shared" si="15"/>
        <v>18.499999999999993</v>
      </c>
      <c r="M190" s="37">
        <f t="shared" si="21"/>
        <v>2207</v>
      </c>
      <c r="N190" s="44">
        <f t="shared" si="16"/>
        <v>70.639516731446236</v>
      </c>
      <c r="O190" s="44">
        <f t="shared" si="17"/>
        <v>46.817999999999998</v>
      </c>
      <c r="P190" s="44">
        <f t="shared" si="18"/>
        <v>117.45751673144623</v>
      </c>
      <c r="Q190" s="40">
        <f t="shared" si="19"/>
        <v>0</v>
      </c>
      <c r="R190" s="41" t="e">
        <f t="shared" si="20"/>
        <v>#DIV/0!</v>
      </c>
      <c r="S190" s="38"/>
    </row>
    <row r="191" spans="11:19" x14ac:dyDescent="0.25">
      <c r="K191" s="36"/>
      <c r="L191" s="45">
        <f t="shared" si="15"/>
        <v>18.599999999999994</v>
      </c>
      <c r="M191" s="37">
        <f t="shared" si="21"/>
        <v>2208</v>
      </c>
      <c r="N191" s="44">
        <f t="shared" si="16"/>
        <v>70.779540129468145</v>
      </c>
      <c r="O191" s="44">
        <f t="shared" si="17"/>
        <v>46.817999999999998</v>
      </c>
      <c r="P191" s="44">
        <f t="shared" si="18"/>
        <v>117.59754012946814</v>
      </c>
      <c r="Q191" s="40">
        <f t="shared" si="19"/>
        <v>0</v>
      </c>
      <c r="R191" s="41" t="e">
        <f t="shared" si="20"/>
        <v>#DIV/0!</v>
      </c>
      <c r="S191" s="38"/>
    </row>
    <row r="192" spans="11:19" x14ac:dyDescent="0.25">
      <c r="K192" s="36"/>
      <c r="L192" s="45">
        <f t="shared" si="15"/>
        <v>18.699999999999996</v>
      </c>
      <c r="M192" s="37">
        <f t="shared" si="21"/>
        <v>2209</v>
      </c>
      <c r="N192" s="44">
        <f t="shared" si="16"/>
        <v>70.919841085334454</v>
      </c>
      <c r="O192" s="44">
        <f t="shared" si="17"/>
        <v>46.817999999999998</v>
      </c>
      <c r="P192" s="44">
        <f t="shared" si="18"/>
        <v>117.73784108533445</v>
      </c>
      <c r="Q192" s="40">
        <f t="shared" si="19"/>
        <v>0</v>
      </c>
      <c r="R192" s="41" t="e">
        <f t="shared" si="20"/>
        <v>#DIV/0!</v>
      </c>
      <c r="S192" s="38"/>
    </row>
    <row r="193" spans="11:19" x14ac:dyDescent="0.25">
      <c r="K193" s="36"/>
      <c r="L193" s="45">
        <f t="shared" si="15"/>
        <v>18.799999999999997</v>
      </c>
      <c r="M193" s="37">
        <f t="shared" si="21"/>
        <v>2210</v>
      </c>
      <c r="N193" s="44">
        <f t="shared" si="16"/>
        <v>71.060420149227213</v>
      </c>
      <c r="O193" s="44">
        <f t="shared" si="17"/>
        <v>46.817999999999998</v>
      </c>
      <c r="P193" s="44">
        <f t="shared" si="18"/>
        <v>117.87842014922721</v>
      </c>
      <c r="Q193" s="40">
        <f t="shared" si="19"/>
        <v>0</v>
      </c>
      <c r="R193" s="41" t="e">
        <f t="shared" si="20"/>
        <v>#DIV/0!</v>
      </c>
      <c r="S193" s="38"/>
    </row>
    <row r="194" spans="11:19" x14ac:dyDescent="0.25">
      <c r="K194" s="36"/>
      <c r="L194" s="45">
        <f t="shared" si="15"/>
        <v>18.899999999999999</v>
      </c>
      <c r="M194" s="37">
        <f t="shared" si="21"/>
        <v>2211</v>
      </c>
      <c r="N194" s="44">
        <f t="shared" si="16"/>
        <v>71.201277872418999</v>
      </c>
      <c r="O194" s="44">
        <f t="shared" si="17"/>
        <v>46.817999999999998</v>
      </c>
      <c r="P194" s="44">
        <f t="shared" si="18"/>
        <v>118.019277872419</v>
      </c>
      <c r="Q194" s="40">
        <f t="shared" si="19"/>
        <v>0</v>
      </c>
      <c r="R194" s="41" t="e">
        <f t="shared" si="20"/>
        <v>#DIV/0!</v>
      </c>
      <c r="S194" s="38"/>
    </row>
    <row r="195" spans="11:19" x14ac:dyDescent="0.25">
      <c r="K195" s="36"/>
      <c r="L195" s="45">
        <f t="shared" si="15"/>
        <v>19</v>
      </c>
      <c r="M195" s="37">
        <f t="shared" si="21"/>
        <v>2212</v>
      </c>
      <c r="N195" s="44">
        <f t="shared" si="16"/>
        <v>71.342414807275148</v>
      </c>
      <c r="O195" s="44">
        <f t="shared" si="17"/>
        <v>46.817999999999998</v>
      </c>
      <c r="P195" s="44">
        <f t="shared" si="18"/>
        <v>118.16041480727515</v>
      </c>
      <c r="Q195" s="40">
        <f t="shared" si="19"/>
        <v>0</v>
      </c>
      <c r="R195" s="41" t="e">
        <f t="shared" si="20"/>
        <v>#DIV/0!</v>
      </c>
      <c r="S195" s="38"/>
    </row>
    <row r="196" spans="11:19" x14ac:dyDescent="0.25">
      <c r="K196" s="36"/>
      <c r="L196" s="45">
        <f t="shared" si="15"/>
        <v>19.100000000000001</v>
      </c>
      <c r="M196" s="37">
        <f t="shared" si="21"/>
        <v>2213</v>
      </c>
      <c r="N196" s="44">
        <f t="shared" si="16"/>
        <v>71.483831507256042</v>
      </c>
      <c r="O196" s="44">
        <f t="shared" si="17"/>
        <v>46.817999999999998</v>
      </c>
      <c r="P196" s="44">
        <f t="shared" si="18"/>
        <v>118.30183150725604</v>
      </c>
      <c r="Q196" s="40">
        <f t="shared" si="19"/>
        <v>0</v>
      </c>
      <c r="R196" s="41" t="e">
        <f t="shared" si="20"/>
        <v>#DIV/0!</v>
      </c>
      <c r="S196" s="38"/>
    </row>
    <row r="197" spans="11:19" x14ac:dyDescent="0.25">
      <c r="K197" s="36"/>
      <c r="L197" s="45">
        <f t="shared" si="15"/>
        <v>19.200000000000003</v>
      </c>
      <c r="M197" s="37">
        <f t="shared" si="21"/>
        <v>2214</v>
      </c>
      <c r="N197" s="44">
        <f t="shared" si="16"/>
        <v>71.625528526918927</v>
      </c>
      <c r="O197" s="44">
        <f t="shared" si="17"/>
        <v>46.817999999999998</v>
      </c>
      <c r="P197" s="44">
        <f t="shared" si="18"/>
        <v>118.44352852691893</v>
      </c>
      <c r="Q197" s="40">
        <f t="shared" si="19"/>
        <v>0</v>
      </c>
      <c r="R197" s="41" t="e">
        <f t="shared" si="20"/>
        <v>#DIV/0!</v>
      </c>
      <c r="S197" s="38"/>
    </row>
    <row r="198" spans="11:19" x14ac:dyDescent="0.25">
      <c r="K198" s="36"/>
      <c r="L198" s="45">
        <f t="shared" si="15"/>
        <v>19.300000000000004</v>
      </c>
      <c r="M198" s="37">
        <f t="shared" si="21"/>
        <v>2215</v>
      </c>
      <c r="N198" s="44">
        <f t="shared" si="16"/>
        <v>71.767506421920444</v>
      </c>
      <c r="O198" s="44">
        <f t="shared" si="17"/>
        <v>46.817999999999998</v>
      </c>
      <c r="P198" s="44">
        <f t="shared" si="18"/>
        <v>118.58550642192044</v>
      </c>
      <c r="Q198" s="40">
        <f t="shared" si="19"/>
        <v>0</v>
      </c>
      <c r="R198" s="41" t="e">
        <f t="shared" si="20"/>
        <v>#DIV/0!</v>
      </c>
      <c r="S198" s="38"/>
    </row>
    <row r="199" spans="11:19" x14ac:dyDescent="0.25">
      <c r="K199" s="36"/>
      <c r="L199" s="45">
        <f t="shared" ref="L199:L255" si="22">+L198+0.1</f>
        <v>19.400000000000006</v>
      </c>
      <c r="M199" s="37">
        <f t="shared" si="21"/>
        <v>2216</v>
      </c>
      <c r="N199" s="44">
        <f t="shared" ref="N199:N255" si="23">+$N$5*(1+$P$2)^$L199</f>
        <v>71.909765749018632</v>
      </c>
      <c r="O199" s="44">
        <f t="shared" ref="O199:O255" si="24">+$O$5*(1+$P$2)</f>
        <v>46.817999999999998</v>
      </c>
      <c r="P199" s="44">
        <f t="shared" ref="P199:P255" si="25">+N199+O199</f>
        <v>118.72776574901863</v>
      </c>
      <c r="Q199" s="40">
        <f t="shared" ref="Q199:Q255" si="26">(L199-L198)*(($B$4+$B$6)*0.8*P199+$B$5*0.8*N199)+Q198</f>
        <v>0</v>
      </c>
      <c r="R199" s="41" t="e">
        <f t="shared" ref="R199:R255" si="27">IF((INDEX($Q$6:$Q$400,MATCH($G$4,$L$6:$L$400,1))-INDEX($Q$6:$Q$400,MATCH($G$5,$L$6:$L$400,1)))/Q199&gt;$G$6,$G$6,(INDEX($Q$6:$Q$400,MATCH($G$4,$L$6:$L$400,1))-INDEX($Q$6:$Q$400,MATCH($G$5,$L$6:$L$400,1)))/Q199)</f>
        <v>#DIV/0!</v>
      </c>
      <c r="S199" s="38"/>
    </row>
    <row r="200" spans="11:19" x14ac:dyDescent="0.25">
      <c r="K200" s="36"/>
      <c r="L200" s="45">
        <f t="shared" si="22"/>
        <v>19.500000000000007</v>
      </c>
      <c r="M200" s="37">
        <f t="shared" si="21"/>
        <v>2217</v>
      </c>
      <c r="N200" s="44">
        <f t="shared" si="23"/>
        <v>72.052307066075173</v>
      </c>
      <c r="O200" s="44">
        <f t="shared" si="24"/>
        <v>46.817999999999998</v>
      </c>
      <c r="P200" s="44">
        <f t="shared" si="25"/>
        <v>118.87030706607517</v>
      </c>
      <c r="Q200" s="40">
        <f t="shared" si="26"/>
        <v>0</v>
      </c>
      <c r="R200" s="41" t="e">
        <f t="shared" si="27"/>
        <v>#DIV/0!</v>
      </c>
      <c r="S200" s="38"/>
    </row>
    <row r="201" spans="11:19" x14ac:dyDescent="0.25">
      <c r="K201" s="36"/>
      <c r="L201" s="45">
        <f t="shared" si="22"/>
        <v>19.600000000000009</v>
      </c>
      <c r="M201" s="37">
        <f t="shared" si="21"/>
        <v>2218</v>
      </c>
      <c r="N201" s="44">
        <f t="shared" si="23"/>
        <v>72.195130932057523</v>
      </c>
      <c r="O201" s="44">
        <f t="shared" si="24"/>
        <v>46.817999999999998</v>
      </c>
      <c r="P201" s="44">
        <f t="shared" si="25"/>
        <v>119.01313093205752</v>
      </c>
      <c r="Q201" s="40">
        <f t="shared" si="26"/>
        <v>0</v>
      </c>
      <c r="R201" s="41" t="e">
        <f t="shared" si="27"/>
        <v>#DIV/0!</v>
      </c>
      <c r="S201" s="38"/>
    </row>
    <row r="202" spans="11:19" x14ac:dyDescent="0.25">
      <c r="K202" s="36"/>
      <c r="L202" s="45">
        <f t="shared" si="22"/>
        <v>19.70000000000001</v>
      </c>
      <c r="M202" s="37">
        <f t="shared" si="21"/>
        <v>2219</v>
      </c>
      <c r="N202" s="44">
        <f t="shared" si="23"/>
        <v>72.338237907041162</v>
      </c>
      <c r="O202" s="44">
        <f t="shared" si="24"/>
        <v>46.817999999999998</v>
      </c>
      <c r="P202" s="44">
        <f t="shared" si="25"/>
        <v>119.15623790704116</v>
      </c>
      <c r="Q202" s="40">
        <f t="shared" si="26"/>
        <v>0</v>
      </c>
      <c r="R202" s="41" t="e">
        <f t="shared" si="27"/>
        <v>#DIV/0!</v>
      </c>
      <c r="S202" s="38"/>
    </row>
    <row r="203" spans="11:19" x14ac:dyDescent="0.25">
      <c r="K203" s="36"/>
      <c r="L203" s="45">
        <f t="shared" si="22"/>
        <v>19.800000000000011</v>
      </c>
      <c r="M203" s="37">
        <f t="shared" si="21"/>
        <v>2220</v>
      </c>
      <c r="N203" s="44">
        <f t="shared" si="23"/>
        <v>72.481628552211774</v>
      </c>
      <c r="O203" s="44">
        <f t="shared" si="24"/>
        <v>46.817999999999998</v>
      </c>
      <c r="P203" s="44">
        <f t="shared" si="25"/>
        <v>119.29962855221177</v>
      </c>
      <c r="Q203" s="40">
        <f t="shared" si="26"/>
        <v>0</v>
      </c>
      <c r="R203" s="41" t="e">
        <f t="shared" si="27"/>
        <v>#DIV/0!</v>
      </c>
      <c r="S203" s="38"/>
    </row>
    <row r="204" spans="11:19" x14ac:dyDescent="0.25">
      <c r="K204" s="36"/>
      <c r="L204" s="45">
        <f t="shared" si="22"/>
        <v>19.900000000000013</v>
      </c>
      <c r="M204" s="37">
        <f t="shared" si="21"/>
        <v>2221</v>
      </c>
      <c r="N204" s="44">
        <f t="shared" si="23"/>
        <v>72.625303429867401</v>
      </c>
      <c r="O204" s="44">
        <f t="shared" si="24"/>
        <v>46.817999999999998</v>
      </c>
      <c r="P204" s="44">
        <f t="shared" si="25"/>
        <v>119.4433034298674</v>
      </c>
      <c r="Q204" s="40">
        <f t="shared" si="26"/>
        <v>0</v>
      </c>
      <c r="R204" s="41" t="e">
        <f t="shared" si="27"/>
        <v>#DIV/0!</v>
      </c>
      <c r="S204" s="38"/>
    </row>
    <row r="205" spans="11:19" x14ac:dyDescent="0.25">
      <c r="K205" s="36"/>
      <c r="L205" s="45">
        <f t="shared" si="22"/>
        <v>20.000000000000014</v>
      </c>
      <c r="M205" s="37">
        <f t="shared" si="21"/>
        <v>2222</v>
      </c>
      <c r="N205" s="44">
        <f t="shared" si="23"/>
        <v>72.769263103420712</v>
      </c>
      <c r="O205" s="44">
        <f t="shared" si="24"/>
        <v>46.817999999999998</v>
      </c>
      <c r="P205" s="44">
        <f t="shared" si="25"/>
        <v>119.58726310342071</v>
      </c>
      <c r="Q205" s="40">
        <f t="shared" si="26"/>
        <v>0</v>
      </c>
      <c r="R205" s="41" t="e">
        <f t="shared" si="27"/>
        <v>#DIV/0!</v>
      </c>
      <c r="S205" s="38"/>
    </row>
    <row r="206" spans="11:19" x14ac:dyDescent="0.25">
      <c r="K206" s="36"/>
      <c r="L206" s="45">
        <f t="shared" si="22"/>
        <v>20.100000000000016</v>
      </c>
      <c r="M206" s="37">
        <f t="shared" si="21"/>
        <v>2223</v>
      </c>
      <c r="N206" s="44">
        <f t="shared" si="23"/>
        <v>72.913508137401195</v>
      </c>
      <c r="O206" s="44">
        <f t="shared" si="24"/>
        <v>46.817999999999998</v>
      </c>
      <c r="P206" s="44">
        <f t="shared" si="25"/>
        <v>119.73150813740119</v>
      </c>
      <c r="Q206" s="40">
        <f t="shared" si="26"/>
        <v>0</v>
      </c>
      <c r="R206" s="41" t="e">
        <f t="shared" si="27"/>
        <v>#DIV/0!</v>
      </c>
      <c r="S206" s="38"/>
    </row>
    <row r="207" spans="11:19" x14ac:dyDescent="0.25">
      <c r="K207" s="36"/>
      <c r="L207" s="45">
        <f t="shared" si="22"/>
        <v>20.200000000000017</v>
      </c>
      <c r="M207" s="37">
        <f t="shared" si="21"/>
        <v>2224</v>
      </c>
      <c r="N207" s="44">
        <f t="shared" si="23"/>
        <v>73.058039097457339</v>
      </c>
      <c r="O207" s="44">
        <f t="shared" si="24"/>
        <v>46.817999999999998</v>
      </c>
      <c r="P207" s="44">
        <f t="shared" si="25"/>
        <v>119.87603909745734</v>
      </c>
      <c r="Q207" s="40">
        <f t="shared" si="26"/>
        <v>0</v>
      </c>
      <c r="R207" s="41" t="e">
        <f t="shared" si="27"/>
        <v>#DIV/0!</v>
      </c>
      <c r="S207" s="38"/>
    </row>
    <row r="208" spans="11:19" x14ac:dyDescent="0.25">
      <c r="K208" s="36"/>
      <c r="L208" s="45">
        <f t="shared" si="22"/>
        <v>20.300000000000018</v>
      </c>
      <c r="M208" s="37">
        <f t="shared" si="21"/>
        <v>2225</v>
      </c>
      <c r="N208" s="44">
        <f t="shared" si="23"/>
        <v>73.20285655035886</v>
      </c>
      <c r="O208" s="44">
        <f t="shared" si="24"/>
        <v>46.817999999999998</v>
      </c>
      <c r="P208" s="44">
        <f t="shared" si="25"/>
        <v>120.02085655035886</v>
      </c>
      <c r="Q208" s="40">
        <f t="shared" si="26"/>
        <v>0</v>
      </c>
      <c r="R208" s="41" t="e">
        <f t="shared" si="27"/>
        <v>#DIV/0!</v>
      </c>
      <c r="S208" s="38"/>
    </row>
    <row r="209" spans="11:19" x14ac:dyDescent="0.25">
      <c r="K209" s="36"/>
      <c r="L209" s="45">
        <f t="shared" si="22"/>
        <v>20.40000000000002</v>
      </c>
      <c r="M209" s="37">
        <f t="shared" si="21"/>
        <v>2226</v>
      </c>
      <c r="N209" s="44">
        <f t="shared" si="23"/>
        <v>73.347961063999037</v>
      </c>
      <c r="O209" s="44">
        <f t="shared" si="24"/>
        <v>46.817999999999998</v>
      </c>
      <c r="P209" s="44">
        <f t="shared" si="25"/>
        <v>120.16596106399903</v>
      </c>
      <c r="Q209" s="40">
        <f t="shared" si="26"/>
        <v>0</v>
      </c>
      <c r="R209" s="41" t="e">
        <f t="shared" si="27"/>
        <v>#DIV/0!</v>
      </c>
      <c r="S209" s="38"/>
    </row>
    <row r="210" spans="11:19" x14ac:dyDescent="0.25">
      <c r="K210" s="36"/>
      <c r="L210" s="45">
        <f t="shared" si="22"/>
        <v>20.500000000000021</v>
      </c>
      <c r="M210" s="37">
        <f t="shared" si="21"/>
        <v>2227</v>
      </c>
      <c r="N210" s="44">
        <f t="shared" si="23"/>
        <v>73.493353207396694</v>
      </c>
      <c r="O210" s="44">
        <f t="shared" si="24"/>
        <v>46.817999999999998</v>
      </c>
      <c r="P210" s="44">
        <f t="shared" si="25"/>
        <v>120.31135320739669</v>
      </c>
      <c r="Q210" s="40">
        <f t="shared" si="26"/>
        <v>0</v>
      </c>
      <c r="R210" s="41" t="e">
        <f t="shared" si="27"/>
        <v>#DIV/0!</v>
      </c>
      <c r="S210" s="38"/>
    </row>
    <row r="211" spans="11:19" x14ac:dyDescent="0.25">
      <c r="K211" s="36"/>
      <c r="L211" s="45">
        <f t="shared" si="22"/>
        <v>20.600000000000023</v>
      </c>
      <c r="M211" s="37">
        <f t="shared" si="21"/>
        <v>2228</v>
      </c>
      <c r="N211" s="44">
        <f t="shared" si="23"/>
        <v>73.639033550698699</v>
      </c>
      <c r="O211" s="44">
        <f t="shared" si="24"/>
        <v>46.817999999999998</v>
      </c>
      <c r="P211" s="44">
        <f t="shared" si="25"/>
        <v>120.4570335506987</v>
      </c>
      <c r="Q211" s="40">
        <f t="shared" si="26"/>
        <v>0</v>
      </c>
      <c r="R211" s="41" t="e">
        <f t="shared" si="27"/>
        <v>#DIV/0!</v>
      </c>
      <c r="S211" s="38"/>
    </row>
    <row r="212" spans="11:19" x14ac:dyDescent="0.25">
      <c r="K212" s="36"/>
      <c r="L212" s="45">
        <f t="shared" si="22"/>
        <v>20.700000000000024</v>
      </c>
      <c r="M212" s="37">
        <f t="shared" si="21"/>
        <v>2229</v>
      </c>
      <c r="N212" s="44">
        <f t="shared" si="23"/>
        <v>73.785002665182006</v>
      </c>
      <c r="O212" s="44">
        <f t="shared" si="24"/>
        <v>46.817999999999998</v>
      </c>
      <c r="P212" s="44">
        <f t="shared" si="25"/>
        <v>120.603002665182</v>
      </c>
      <c r="Q212" s="40">
        <f t="shared" si="26"/>
        <v>0</v>
      </c>
      <c r="R212" s="41" t="e">
        <f t="shared" si="27"/>
        <v>#DIV/0!</v>
      </c>
      <c r="S212" s="38"/>
    </row>
    <row r="213" spans="11:19" x14ac:dyDescent="0.25">
      <c r="K213" s="36"/>
      <c r="L213" s="45">
        <f t="shared" si="22"/>
        <v>20.800000000000026</v>
      </c>
      <c r="M213" s="37">
        <f t="shared" si="21"/>
        <v>2230</v>
      </c>
      <c r="N213" s="44">
        <f t="shared" si="23"/>
        <v>73.931261123256036</v>
      </c>
      <c r="O213" s="44">
        <f t="shared" si="24"/>
        <v>46.817999999999998</v>
      </c>
      <c r="P213" s="44">
        <f t="shared" si="25"/>
        <v>120.74926112325603</v>
      </c>
      <c r="Q213" s="40">
        <f t="shared" si="26"/>
        <v>0</v>
      </c>
      <c r="R213" s="41" t="e">
        <f t="shared" si="27"/>
        <v>#DIV/0!</v>
      </c>
      <c r="S213" s="38"/>
    </row>
    <row r="214" spans="11:19" x14ac:dyDescent="0.25">
      <c r="K214" s="36"/>
      <c r="L214" s="45">
        <f t="shared" si="22"/>
        <v>20.900000000000027</v>
      </c>
      <c r="M214" s="37">
        <f t="shared" si="21"/>
        <v>2231</v>
      </c>
      <c r="N214" s="44">
        <f t="shared" si="23"/>
        <v>74.077809498464774</v>
      </c>
      <c r="O214" s="44">
        <f t="shared" si="24"/>
        <v>46.817999999999998</v>
      </c>
      <c r="P214" s="44">
        <f t="shared" si="25"/>
        <v>120.89580949846477</v>
      </c>
      <c r="Q214" s="40">
        <f t="shared" si="26"/>
        <v>0</v>
      </c>
      <c r="R214" s="41" t="e">
        <f t="shared" si="27"/>
        <v>#DIV/0!</v>
      </c>
      <c r="S214" s="38"/>
    </row>
    <row r="215" spans="11:19" x14ac:dyDescent="0.25">
      <c r="K215" s="36"/>
      <c r="L215" s="45">
        <f t="shared" si="22"/>
        <v>21.000000000000028</v>
      </c>
      <c r="M215" s="37">
        <f t="shared" si="21"/>
        <v>2232</v>
      </c>
      <c r="N215" s="44">
        <f t="shared" si="23"/>
        <v>74.224648365489145</v>
      </c>
      <c r="O215" s="44">
        <f t="shared" si="24"/>
        <v>46.817999999999998</v>
      </c>
      <c r="P215" s="44">
        <f t="shared" si="25"/>
        <v>121.04264836548914</v>
      </c>
      <c r="Q215" s="40">
        <f t="shared" si="26"/>
        <v>0</v>
      </c>
      <c r="R215" s="41" t="e">
        <f t="shared" si="27"/>
        <v>#DIV/0!</v>
      </c>
      <c r="S215" s="38"/>
    </row>
    <row r="216" spans="11:19" x14ac:dyDescent="0.25">
      <c r="K216" s="36"/>
      <c r="L216" s="45">
        <f t="shared" si="22"/>
        <v>21.10000000000003</v>
      </c>
      <c r="M216" s="37">
        <f t="shared" si="21"/>
        <v>2233</v>
      </c>
      <c r="N216" s="44">
        <f t="shared" si="23"/>
        <v>74.371778300149231</v>
      </c>
      <c r="O216" s="44">
        <f t="shared" si="24"/>
        <v>46.817999999999998</v>
      </c>
      <c r="P216" s="44">
        <f t="shared" si="25"/>
        <v>121.18977830014923</v>
      </c>
      <c r="Q216" s="40">
        <f t="shared" si="26"/>
        <v>0</v>
      </c>
      <c r="R216" s="41" t="e">
        <f t="shared" si="27"/>
        <v>#DIV/0!</v>
      </c>
      <c r="S216" s="38"/>
    </row>
    <row r="217" spans="11:19" x14ac:dyDescent="0.25">
      <c r="K217" s="36"/>
      <c r="L217" s="45">
        <f t="shared" si="22"/>
        <v>21.200000000000031</v>
      </c>
      <c r="M217" s="37">
        <f t="shared" si="21"/>
        <v>2234</v>
      </c>
      <c r="N217" s="44">
        <f t="shared" si="23"/>
        <v>74.5191998794065</v>
      </c>
      <c r="O217" s="44">
        <f t="shared" si="24"/>
        <v>46.817999999999998</v>
      </c>
      <c r="P217" s="44">
        <f t="shared" si="25"/>
        <v>121.3371998794065</v>
      </c>
      <c r="Q217" s="40">
        <f t="shared" si="26"/>
        <v>0</v>
      </c>
      <c r="R217" s="41" t="e">
        <f t="shared" si="27"/>
        <v>#DIV/0!</v>
      </c>
      <c r="S217" s="38"/>
    </row>
    <row r="218" spans="11:19" x14ac:dyDescent="0.25">
      <c r="K218" s="36"/>
      <c r="L218" s="45">
        <f t="shared" si="22"/>
        <v>21.300000000000033</v>
      </c>
      <c r="M218" s="37">
        <f t="shared" si="21"/>
        <v>2235</v>
      </c>
      <c r="N218" s="44">
        <f t="shared" si="23"/>
        <v>74.666913681366069</v>
      </c>
      <c r="O218" s="44">
        <f t="shared" si="24"/>
        <v>46.817999999999998</v>
      </c>
      <c r="P218" s="44">
        <f t="shared" si="25"/>
        <v>121.48491368136607</v>
      </c>
      <c r="Q218" s="40">
        <f t="shared" si="26"/>
        <v>0</v>
      </c>
      <c r="R218" s="41" t="e">
        <f t="shared" si="27"/>
        <v>#DIV/0!</v>
      </c>
      <c r="S218" s="38"/>
    </row>
    <row r="219" spans="11:19" x14ac:dyDescent="0.25">
      <c r="K219" s="36"/>
      <c r="L219" s="45">
        <f t="shared" si="22"/>
        <v>21.400000000000034</v>
      </c>
      <c r="M219" s="37">
        <f t="shared" si="21"/>
        <v>2236</v>
      </c>
      <c r="N219" s="44">
        <f t="shared" si="23"/>
        <v>74.81492028527903</v>
      </c>
      <c r="O219" s="44">
        <f t="shared" si="24"/>
        <v>46.817999999999998</v>
      </c>
      <c r="P219" s="44">
        <f t="shared" si="25"/>
        <v>121.63292028527903</v>
      </c>
      <c r="Q219" s="40">
        <f t="shared" si="26"/>
        <v>0</v>
      </c>
      <c r="R219" s="41" t="e">
        <f t="shared" si="27"/>
        <v>#DIV/0!</v>
      </c>
      <c r="S219" s="38"/>
    </row>
    <row r="220" spans="11:19" x14ac:dyDescent="0.25">
      <c r="K220" s="36"/>
      <c r="L220" s="45">
        <f t="shared" si="22"/>
        <v>21.500000000000036</v>
      </c>
      <c r="M220" s="37">
        <f t="shared" si="21"/>
        <v>2237</v>
      </c>
      <c r="N220" s="44">
        <f t="shared" si="23"/>
        <v>74.963220271544657</v>
      </c>
      <c r="O220" s="44">
        <f t="shared" si="24"/>
        <v>46.817999999999998</v>
      </c>
      <c r="P220" s="44">
        <f t="shared" si="25"/>
        <v>121.78122027154465</v>
      </c>
      <c r="Q220" s="40">
        <f t="shared" si="26"/>
        <v>0</v>
      </c>
      <c r="R220" s="41" t="e">
        <f t="shared" si="27"/>
        <v>#DIV/0!</v>
      </c>
      <c r="S220" s="38"/>
    </row>
    <row r="221" spans="11:19" x14ac:dyDescent="0.25">
      <c r="K221" s="36"/>
      <c r="L221" s="45">
        <f t="shared" si="22"/>
        <v>21.600000000000037</v>
      </c>
      <c r="M221" s="37">
        <f t="shared" si="21"/>
        <v>2238</v>
      </c>
      <c r="N221" s="44">
        <f t="shared" si="23"/>
        <v>75.111814221712692</v>
      </c>
      <c r="O221" s="44">
        <f t="shared" si="24"/>
        <v>46.817999999999998</v>
      </c>
      <c r="P221" s="44">
        <f t="shared" si="25"/>
        <v>121.92981422171269</v>
      </c>
      <c r="Q221" s="40">
        <f t="shared" si="26"/>
        <v>0</v>
      </c>
      <c r="R221" s="41" t="e">
        <f t="shared" si="27"/>
        <v>#DIV/0!</v>
      </c>
      <c r="S221" s="38"/>
    </row>
    <row r="222" spans="11:19" x14ac:dyDescent="0.25">
      <c r="K222" s="36"/>
      <c r="L222" s="45">
        <f t="shared" si="22"/>
        <v>21.700000000000038</v>
      </c>
      <c r="M222" s="37">
        <f t="shared" si="21"/>
        <v>2239</v>
      </c>
      <c r="N222" s="44">
        <f t="shared" si="23"/>
        <v>75.260702718485675</v>
      </c>
      <c r="O222" s="44">
        <f t="shared" si="24"/>
        <v>46.817999999999998</v>
      </c>
      <c r="P222" s="44">
        <f t="shared" si="25"/>
        <v>122.07870271848567</v>
      </c>
      <c r="Q222" s="40">
        <f t="shared" si="26"/>
        <v>0</v>
      </c>
      <c r="R222" s="41" t="e">
        <f t="shared" si="27"/>
        <v>#DIV/0!</v>
      </c>
      <c r="S222" s="38"/>
    </row>
    <row r="223" spans="11:19" x14ac:dyDescent="0.25">
      <c r="K223" s="36"/>
      <c r="L223" s="45">
        <f t="shared" si="22"/>
        <v>21.80000000000004</v>
      </c>
      <c r="M223" s="37">
        <f t="shared" si="21"/>
        <v>2240</v>
      </c>
      <c r="N223" s="44">
        <f t="shared" si="23"/>
        <v>75.409886345721176</v>
      </c>
      <c r="O223" s="44">
        <f t="shared" si="24"/>
        <v>46.817999999999998</v>
      </c>
      <c r="P223" s="44">
        <f t="shared" si="25"/>
        <v>122.22788634572117</v>
      </c>
      <c r="Q223" s="40">
        <f t="shared" si="26"/>
        <v>0</v>
      </c>
      <c r="R223" s="41" t="e">
        <f t="shared" si="27"/>
        <v>#DIV/0!</v>
      </c>
      <c r="S223" s="38"/>
    </row>
    <row r="224" spans="11:19" x14ac:dyDescent="0.25">
      <c r="K224" s="36"/>
      <c r="L224" s="45">
        <f t="shared" si="22"/>
        <v>21.900000000000041</v>
      </c>
      <c r="M224" s="37">
        <f t="shared" si="21"/>
        <v>2241</v>
      </c>
      <c r="N224" s="44">
        <f t="shared" si="23"/>
        <v>75.559365688434099</v>
      </c>
      <c r="O224" s="44">
        <f t="shared" si="24"/>
        <v>46.817999999999998</v>
      </c>
      <c r="P224" s="44">
        <f t="shared" si="25"/>
        <v>122.3773656884341</v>
      </c>
      <c r="Q224" s="40">
        <f t="shared" si="26"/>
        <v>0</v>
      </c>
      <c r="R224" s="41" t="e">
        <f t="shared" si="27"/>
        <v>#DIV/0!</v>
      </c>
      <c r="S224" s="38"/>
    </row>
    <row r="225" spans="11:19" x14ac:dyDescent="0.25">
      <c r="K225" s="36"/>
      <c r="L225" s="45">
        <f t="shared" si="22"/>
        <v>22.000000000000043</v>
      </c>
      <c r="M225" s="37">
        <f t="shared" si="21"/>
        <v>2242</v>
      </c>
      <c r="N225" s="44">
        <f t="shared" si="23"/>
        <v>75.70914133279895</v>
      </c>
      <c r="O225" s="44">
        <f t="shared" si="24"/>
        <v>46.817999999999998</v>
      </c>
      <c r="P225" s="44">
        <f t="shared" si="25"/>
        <v>122.52714133279895</v>
      </c>
      <c r="Q225" s="40">
        <f t="shared" si="26"/>
        <v>0</v>
      </c>
      <c r="R225" s="41" t="e">
        <f t="shared" si="27"/>
        <v>#DIV/0!</v>
      </c>
      <c r="S225" s="38"/>
    </row>
    <row r="226" spans="11:19" x14ac:dyDescent="0.25">
      <c r="K226" s="36"/>
      <c r="L226" s="45">
        <f t="shared" si="22"/>
        <v>22.100000000000044</v>
      </c>
      <c r="M226" s="37">
        <f t="shared" si="21"/>
        <v>2243</v>
      </c>
      <c r="N226" s="44">
        <f t="shared" si="23"/>
        <v>75.859213866152245</v>
      </c>
      <c r="O226" s="44">
        <f t="shared" si="24"/>
        <v>46.817999999999998</v>
      </c>
      <c r="P226" s="44">
        <f t="shared" si="25"/>
        <v>122.67721386615224</v>
      </c>
      <c r="Q226" s="40">
        <f t="shared" si="26"/>
        <v>0</v>
      </c>
      <c r="R226" s="41" t="e">
        <f t="shared" si="27"/>
        <v>#DIV/0!</v>
      </c>
      <c r="S226" s="38"/>
    </row>
    <row r="227" spans="11:19" x14ac:dyDescent="0.25">
      <c r="K227" s="36"/>
      <c r="L227" s="45">
        <f t="shared" si="22"/>
        <v>22.200000000000045</v>
      </c>
      <c r="M227" s="37">
        <f t="shared" si="21"/>
        <v>2244</v>
      </c>
      <c r="N227" s="44">
        <f t="shared" si="23"/>
        <v>76.009583876994654</v>
      </c>
      <c r="O227" s="44">
        <f t="shared" si="24"/>
        <v>46.817999999999998</v>
      </c>
      <c r="P227" s="44">
        <f t="shared" si="25"/>
        <v>122.82758387699465</v>
      </c>
      <c r="Q227" s="40">
        <f t="shared" si="26"/>
        <v>0</v>
      </c>
      <c r="R227" s="41" t="e">
        <f t="shared" si="27"/>
        <v>#DIV/0!</v>
      </c>
      <c r="S227" s="38"/>
    </row>
    <row r="228" spans="11:19" x14ac:dyDescent="0.25">
      <c r="K228" s="36"/>
      <c r="L228" s="45">
        <f t="shared" si="22"/>
        <v>22.300000000000047</v>
      </c>
      <c r="M228" s="37">
        <f t="shared" si="21"/>
        <v>2245</v>
      </c>
      <c r="N228" s="44">
        <f t="shared" si="23"/>
        <v>76.160251954993413</v>
      </c>
      <c r="O228" s="44">
        <f t="shared" si="24"/>
        <v>46.817999999999998</v>
      </c>
      <c r="P228" s="44">
        <f t="shared" si="25"/>
        <v>122.97825195499341</v>
      </c>
      <c r="Q228" s="40">
        <f t="shared" si="26"/>
        <v>0</v>
      </c>
      <c r="R228" s="41" t="e">
        <f t="shared" si="27"/>
        <v>#DIV/0!</v>
      </c>
      <c r="S228" s="38"/>
    </row>
    <row r="229" spans="11:19" x14ac:dyDescent="0.25">
      <c r="K229" s="36"/>
      <c r="L229" s="45">
        <f t="shared" si="22"/>
        <v>22.400000000000048</v>
      </c>
      <c r="M229" s="37">
        <f t="shared" si="21"/>
        <v>2246</v>
      </c>
      <c r="N229" s="44">
        <f t="shared" si="23"/>
        <v>76.311218690984632</v>
      </c>
      <c r="O229" s="44">
        <f t="shared" si="24"/>
        <v>46.817999999999998</v>
      </c>
      <c r="P229" s="44">
        <f t="shared" si="25"/>
        <v>123.12921869098463</v>
      </c>
      <c r="Q229" s="40">
        <f t="shared" si="26"/>
        <v>0</v>
      </c>
      <c r="R229" s="41" t="e">
        <f t="shared" si="27"/>
        <v>#DIV/0!</v>
      </c>
      <c r="S229" s="38"/>
    </row>
    <row r="230" spans="11:19" x14ac:dyDescent="0.25">
      <c r="K230" s="36"/>
      <c r="L230" s="45">
        <f t="shared" si="22"/>
        <v>22.50000000000005</v>
      </c>
      <c r="M230" s="37">
        <f t="shared" si="21"/>
        <v>2247</v>
      </c>
      <c r="N230" s="44">
        <f t="shared" si="23"/>
        <v>76.462484676975564</v>
      </c>
      <c r="O230" s="44">
        <f t="shared" si="24"/>
        <v>46.817999999999998</v>
      </c>
      <c r="P230" s="44">
        <f t="shared" si="25"/>
        <v>123.28048467697556</v>
      </c>
      <c r="Q230" s="40">
        <f t="shared" si="26"/>
        <v>0</v>
      </c>
      <c r="R230" s="41" t="e">
        <f t="shared" si="27"/>
        <v>#DIV/0!</v>
      </c>
      <c r="S230" s="38"/>
    </row>
    <row r="231" spans="11:19" x14ac:dyDescent="0.25">
      <c r="K231" s="36"/>
      <c r="L231" s="45">
        <f t="shared" si="22"/>
        <v>22.600000000000051</v>
      </c>
      <c r="M231" s="37">
        <f t="shared" si="21"/>
        <v>2248</v>
      </c>
      <c r="N231" s="44">
        <f t="shared" si="23"/>
        <v>76.614050506146967</v>
      </c>
      <c r="O231" s="44">
        <f t="shared" si="24"/>
        <v>46.817999999999998</v>
      </c>
      <c r="P231" s="44">
        <f t="shared" si="25"/>
        <v>123.43205050614696</v>
      </c>
      <c r="Q231" s="40">
        <f t="shared" si="26"/>
        <v>0</v>
      </c>
      <c r="R231" s="41" t="e">
        <f t="shared" si="27"/>
        <v>#DIV/0!</v>
      </c>
      <c r="S231" s="38"/>
    </row>
    <row r="232" spans="11:19" x14ac:dyDescent="0.25">
      <c r="K232" s="36"/>
      <c r="L232" s="45">
        <f t="shared" si="22"/>
        <v>22.700000000000053</v>
      </c>
      <c r="M232" s="37">
        <f t="shared" si="21"/>
        <v>2249</v>
      </c>
      <c r="N232" s="44">
        <f t="shared" si="23"/>
        <v>76.765916772855405</v>
      </c>
      <c r="O232" s="44">
        <f t="shared" si="24"/>
        <v>46.817999999999998</v>
      </c>
      <c r="P232" s="44">
        <f t="shared" si="25"/>
        <v>123.5839167728554</v>
      </c>
      <c r="Q232" s="40">
        <f t="shared" si="26"/>
        <v>0</v>
      </c>
      <c r="R232" s="41" t="e">
        <f t="shared" si="27"/>
        <v>#DIV/0!</v>
      </c>
      <c r="S232" s="38"/>
    </row>
    <row r="233" spans="11:19" x14ac:dyDescent="0.25">
      <c r="K233" s="36"/>
      <c r="L233" s="45">
        <f t="shared" si="22"/>
        <v>22.800000000000054</v>
      </c>
      <c r="M233" s="37">
        <f t="shared" si="21"/>
        <v>2250</v>
      </c>
      <c r="N233" s="44">
        <f t="shared" si="23"/>
        <v>76.918084072635622</v>
      </c>
      <c r="O233" s="44">
        <f t="shared" si="24"/>
        <v>46.817999999999998</v>
      </c>
      <c r="P233" s="44">
        <f t="shared" si="25"/>
        <v>123.73608407263562</v>
      </c>
      <c r="Q233" s="40">
        <f t="shared" si="26"/>
        <v>0</v>
      </c>
      <c r="R233" s="41" t="e">
        <f t="shared" si="27"/>
        <v>#DIV/0!</v>
      </c>
      <c r="S233" s="38"/>
    </row>
    <row r="234" spans="11:19" x14ac:dyDescent="0.25">
      <c r="K234" s="36"/>
      <c r="L234" s="45">
        <f t="shared" si="22"/>
        <v>22.900000000000055</v>
      </c>
      <c r="M234" s="37">
        <f t="shared" si="21"/>
        <v>2251</v>
      </c>
      <c r="N234" s="44">
        <f t="shared" si="23"/>
        <v>77.0705530022028</v>
      </c>
      <c r="O234" s="44">
        <f t="shared" si="24"/>
        <v>46.817999999999998</v>
      </c>
      <c r="P234" s="44">
        <f t="shared" si="25"/>
        <v>123.8885530022028</v>
      </c>
      <c r="Q234" s="40">
        <f t="shared" si="26"/>
        <v>0</v>
      </c>
      <c r="R234" s="41" t="e">
        <f t="shared" si="27"/>
        <v>#DIV/0!</v>
      </c>
      <c r="S234" s="38"/>
    </row>
    <row r="235" spans="11:19" x14ac:dyDescent="0.25">
      <c r="K235" s="36"/>
      <c r="L235" s="45">
        <f t="shared" si="22"/>
        <v>23.000000000000057</v>
      </c>
      <c r="M235" s="37">
        <f t="shared" si="21"/>
        <v>2252</v>
      </c>
      <c r="N235" s="44">
        <f t="shared" si="23"/>
        <v>77.223324159454961</v>
      </c>
      <c r="O235" s="44">
        <f t="shared" si="24"/>
        <v>46.817999999999998</v>
      </c>
      <c r="P235" s="44">
        <f t="shared" si="25"/>
        <v>124.04132415945496</v>
      </c>
      <c r="Q235" s="40">
        <f t="shared" si="26"/>
        <v>0</v>
      </c>
      <c r="R235" s="41" t="e">
        <f t="shared" si="27"/>
        <v>#DIV/0!</v>
      </c>
      <c r="S235" s="38"/>
    </row>
    <row r="236" spans="11:19" x14ac:dyDescent="0.25">
      <c r="K236" s="36"/>
      <c r="L236" s="45">
        <f t="shared" si="22"/>
        <v>23.100000000000058</v>
      </c>
      <c r="M236" s="37">
        <f t="shared" si="21"/>
        <v>2253</v>
      </c>
      <c r="N236" s="44">
        <f t="shared" si="23"/>
        <v>77.376398143475299</v>
      </c>
      <c r="O236" s="44">
        <f t="shared" si="24"/>
        <v>46.817999999999998</v>
      </c>
      <c r="P236" s="44">
        <f t="shared" si="25"/>
        <v>124.1943981434753</v>
      </c>
      <c r="Q236" s="40">
        <f t="shared" si="26"/>
        <v>0</v>
      </c>
      <c r="R236" s="41" t="e">
        <f t="shared" si="27"/>
        <v>#DIV/0!</v>
      </c>
      <c r="S236" s="38"/>
    </row>
    <row r="237" spans="11:19" x14ac:dyDescent="0.25">
      <c r="K237" s="36"/>
      <c r="L237" s="45">
        <f t="shared" si="22"/>
        <v>23.20000000000006</v>
      </c>
      <c r="M237" s="37">
        <f t="shared" si="21"/>
        <v>2254</v>
      </c>
      <c r="N237" s="44">
        <f t="shared" si="23"/>
        <v>77.529775554534567</v>
      </c>
      <c r="O237" s="44">
        <f t="shared" si="24"/>
        <v>46.817999999999998</v>
      </c>
      <c r="P237" s="44">
        <f t="shared" si="25"/>
        <v>124.34777555453456</v>
      </c>
      <c r="Q237" s="40">
        <f t="shared" si="26"/>
        <v>0</v>
      </c>
      <c r="R237" s="41" t="e">
        <f t="shared" si="27"/>
        <v>#DIV/0!</v>
      </c>
      <c r="S237" s="38"/>
    </row>
    <row r="238" spans="11:19" x14ac:dyDescent="0.25">
      <c r="K238" s="36"/>
      <c r="L238" s="45">
        <f t="shared" si="22"/>
        <v>23.300000000000061</v>
      </c>
      <c r="M238" s="37">
        <f t="shared" si="21"/>
        <v>2255</v>
      </c>
      <c r="N238" s="44">
        <f t="shared" si="23"/>
        <v>77.683456994093305</v>
      </c>
      <c r="O238" s="44">
        <f t="shared" si="24"/>
        <v>46.817999999999998</v>
      </c>
      <c r="P238" s="44">
        <f t="shared" si="25"/>
        <v>124.5014569940933</v>
      </c>
      <c r="Q238" s="40">
        <f t="shared" si="26"/>
        <v>0</v>
      </c>
      <c r="R238" s="41" t="e">
        <f t="shared" si="27"/>
        <v>#DIV/0!</v>
      </c>
      <c r="S238" s="38"/>
    </row>
    <row r="239" spans="11:19" x14ac:dyDescent="0.25">
      <c r="K239" s="36"/>
      <c r="L239" s="45">
        <f t="shared" si="22"/>
        <v>23.400000000000063</v>
      </c>
      <c r="M239" s="37">
        <f t="shared" si="21"/>
        <v>2256</v>
      </c>
      <c r="N239" s="44">
        <f t="shared" si="23"/>
        <v>77.837443064804347</v>
      </c>
      <c r="O239" s="44">
        <f t="shared" si="24"/>
        <v>46.817999999999998</v>
      </c>
      <c r="P239" s="44">
        <f t="shared" si="25"/>
        <v>124.65544306480434</v>
      </c>
      <c r="Q239" s="40">
        <f t="shared" si="26"/>
        <v>0</v>
      </c>
      <c r="R239" s="41" t="e">
        <f t="shared" si="27"/>
        <v>#DIV/0!</v>
      </c>
      <c r="S239" s="38"/>
    </row>
    <row r="240" spans="11:19" x14ac:dyDescent="0.25">
      <c r="K240" s="36"/>
      <c r="L240" s="45">
        <f t="shared" si="22"/>
        <v>23.500000000000064</v>
      </c>
      <c r="M240" s="37">
        <f t="shared" ref="M240:M255" si="28">+M239+1</f>
        <v>2257</v>
      </c>
      <c r="N240" s="44">
        <f t="shared" si="23"/>
        <v>77.991734370515104</v>
      </c>
      <c r="O240" s="44">
        <f t="shared" si="24"/>
        <v>46.817999999999998</v>
      </c>
      <c r="P240" s="44">
        <f t="shared" si="25"/>
        <v>124.8097343705151</v>
      </c>
      <c r="Q240" s="40">
        <f t="shared" si="26"/>
        <v>0</v>
      </c>
      <c r="R240" s="41" t="e">
        <f t="shared" si="27"/>
        <v>#DIV/0!</v>
      </c>
      <c r="S240" s="38"/>
    </row>
    <row r="241" spans="11:19" x14ac:dyDescent="0.25">
      <c r="K241" s="36"/>
      <c r="L241" s="45">
        <f t="shared" si="22"/>
        <v>23.600000000000065</v>
      </c>
      <c r="M241" s="37">
        <f t="shared" si="28"/>
        <v>2258</v>
      </c>
      <c r="N241" s="44">
        <f t="shared" si="23"/>
        <v>78.146331516269925</v>
      </c>
      <c r="O241" s="44">
        <f t="shared" si="24"/>
        <v>46.817999999999998</v>
      </c>
      <c r="P241" s="44">
        <f t="shared" si="25"/>
        <v>124.96433151626992</v>
      </c>
      <c r="Q241" s="40">
        <f t="shared" si="26"/>
        <v>0</v>
      </c>
      <c r="R241" s="41" t="e">
        <f t="shared" si="27"/>
        <v>#DIV/0!</v>
      </c>
      <c r="S241" s="38"/>
    </row>
    <row r="242" spans="11:19" x14ac:dyDescent="0.25">
      <c r="K242" s="36"/>
      <c r="L242" s="45">
        <f t="shared" si="22"/>
        <v>23.700000000000067</v>
      </c>
      <c r="M242" s="37">
        <f t="shared" si="28"/>
        <v>2259</v>
      </c>
      <c r="N242" s="44">
        <f t="shared" si="23"/>
        <v>78.301235108312554</v>
      </c>
      <c r="O242" s="44">
        <f t="shared" si="24"/>
        <v>46.817999999999998</v>
      </c>
      <c r="P242" s="44">
        <f t="shared" si="25"/>
        <v>125.11923510831255</v>
      </c>
      <c r="Q242" s="40">
        <f t="shared" si="26"/>
        <v>0</v>
      </c>
      <c r="R242" s="41" t="e">
        <f t="shared" si="27"/>
        <v>#DIV/0!</v>
      </c>
      <c r="S242" s="38"/>
    </row>
    <row r="243" spans="11:19" x14ac:dyDescent="0.25">
      <c r="K243" s="36"/>
      <c r="L243" s="45">
        <f t="shared" si="22"/>
        <v>23.800000000000068</v>
      </c>
      <c r="M243" s="37">
        <f t="shared" si="28"/>
        <v>2260</v>
      </c>
      <c r="N243" s="44">
        <f t="shared" si="23"/>
        <v>78.45644575408835</v>
      </c>
      <c r="O243" s="44">
        <f t="shared" si="24"/>
        <v>46.817999999999998</v>
      </c>
      <c r="P243" s="44">
        <f t="shared" si="25"/>
        <v>125.27444575408835</v>
      </c>
      <c r="Q243" s="40">
        <f t="shared" si="26"/>
        <v>0</v>
      </c>
      <c r="R243" s="41" t="e">
        <f t="shared" si="27"/>
        <v>#DIV/0!</v>
      </c>
      <c r="S243" s="38"/>
    </row>
    <row r="244" spans="11:19" x14ac:dyDescent="0.25">
      <c r="K244" s="36"/>
      <c r="L244" s="45">
        <f t="shared" si="22"/>
        <v>23.90000000000007</v>
      </c>
      <c r="M244" s="37">
        <f t="shared" si="28"/>
        <v>2261</v>
      </c>
      <c r="N244" s="44">
        <f t="shared" si="23"/>
        <v>78.611964062246869</v>
      </c>
      <c r="O244" s="44">
        <f t="shared" si="24"/>
        <v>46.817999999999998</v>
      </c>
      <c r="P244" s="44">
        <f t="shared" si="25"/>
        <v>125.42996406224687</v>
      </c>
      <c r="Q244" s="40">
        <f t="shared" si="26"/>
        <v>0</v>
      </c>
      <c r="R244" s="41" t="e">
        <f t="shared" si="27"/>
        <v>#DIV/0!</v>
      </c>
      <c r="S244" s="38"/>
    </row>
    <row r="245" spans="11:19" x14ac:dyDescent="0.25">
      <c r="K245" s="36"/>
      <c r="L245" s="45">
        <f t="shared" si="22"/>
        <v>24.000000000000071</v>
      </c>
      <c r="M245" s="37">
        <f t="shared" si="28"/>
        <v>2262</v>
      </c>
      <c r="N245" s="44">
        <f t="shared" si="23"/>
        <v>78.767790642644087</v>
      </c>
      <c r="O245" s="44">
        <f t="shared" si="24"/>
        <v>46.817999999999998</v>
      </c>
      <c r="P245" s="44">
        <f t="shared" si="25"/>
        <v>125.58579064264408</v>
      </c>
      <c r="Q245" s="40">
        <f t="shared" si="26"/>
        <v>0</v>
      </c>
      <c r="R245" s="41" t="e">
        <f t="shared" si="27"/>
        <v>#DIV/0!</v>
      </c>
      <c r="S245" s="38"/>
    </row>
    <row r="246" spans="11:19" x14ac:dyDescent="0.25">
      <c r="K246" s="36"/>
      <c r="L246" s="45">
        <f t="shared" si="22"/>
        <v>24.100000000000072</v>
      </c>
      <c r="M246" s="37">
        <f t="shared" si="28"/>
        <v>2263</v>
      </c>
      <c r="N246" s="44">
        <f t="shared" si="23"/>
        <v>78.923926106344851</v>
      </c>
      <c r="O246" s="44">
        <f t="shared" si="24"/>
        <v>46.817999999999998</v>
      </c>
      <c r="P246" s="44">
        <f t="shared" si="25"/>
        <v>125.74192610634485</v>
      </c>
      <c r="Q246" s="40">
        <f t="shared" si="26"/>
        <v>0</v>
      </c>
      <c r="R246" s="41" t="e">
        <f t="shared" si="27"/>
        <v>#DIV/0!</v>
      </c>
      <c r="S246" s="38"/>
    </row>
    <row r="247" spans="11:19" x14ac:dyDescent="0.25">
      <c r="K247" s="36"/>
      <c r="L247" s="45">
        <f t="shared" si="22"/>
        <v>24.200000000000074</v>
      </c>
      <c r="M247" s="37">
        <f t="shared" si="28"/>
        <v>2264</v>
      </c>
      <c r="N247" s="44">
        <f t="shared" si="23"/>
        <v>79.080371065625286</v>
      </c>
      <c r="O247" s="44">
        <f t="shared" si="24"/>
        <v>46.817999999999998</v>
      </c>
      <c r="P247" s="44">
        <f t="shared" si="25"/>
        <v>125.89837106562528</v>
      </c>
      <c r="Q247" s="40">
        <f t="shared" si="26"/>
        <v>0</v>
      </c>
      <c r="R247" s="41" t="e">
        <f t="shared" si="27"/>
        <v>#DIV/0!</v>
      </c>
      <c r="S247" s="38"/>
    </row>
    <row r="248" spans="11:19" x14ac:dyDescent="0.25">
      <c r="K248" s="36"/>
      <c r="L248" s="45">
        <f t="shared" si="22"/>
        <v>24.300000000000075</v>
      </c>
      <c r="M248" s="37">
        <f t="shared" si="28"/>
        <v>2265</v>
      </c>
      <c r="N248" s="44">
        <f t="shared" si="23"/>
        <v>79.237126133975195</v>
      </c>
      <c r="O248" s="44">
        <f t="shared" si="24"/>
        <v>46.817999999999998</v>
      </c>
      <c r="P248" s="44">
        <f t="shared" si="25"/>
        <v>126.05512613397519</v>
      </c>
      <c r="Q248" s="40">
        <f t="shared" si="26"/>
        <v>0</v>
      </c>
      <c r="R248" s="41" t="e">
        <f t="shared" si="27"/>
        <v>#DIV/0!</v>
      </c>
      <c r="S248" s="38"/>
    </row>
    <row r="249" spans="11:19" x14ac:dyDescent="0.25">
      <c r="K249" s="36"/>
      <c r="L249" s="45">
        <f t="shared" si="22"/>
        <v>24.400000000000077</v>
      </c>
      <c r="M249" s="37">
        <f t="shared" si="28"/>
        <v>2266</v>
      </c>
      <c r="N249" s="44">
        <f t="shared" si="23"/>
        <v>79.394191926100461</v>
      </c>
      <c r="O249" s="44">
        <f t="shared" si="24"/>
        <v>46.817999999999998</v>
      </c>
      <c r="P249" s="44">
        <f t="shared" si="25"/>
        <v>126.21219192610046</v>
      </c>
      <c r="Q249" s="40">
        <f t="shared" si="26"/>
        <v>0</v>
      </c>
      <c r="R249" s="41" t="e">
        <f t="shared" si="27"/>
        <v>#DIV/0!</v>
      </c>
      <c r="S249" s="38"/>
    </row>
    <row r="250" spans="11:19" x14ac:dyDescent="0.25">
      <c r="K250" s="36"/>
      <c r="L250" s="45">
        <f t="shared" si="22"/>
        <v>24.500000000000078</v>
      </c>
      <c r="M250" s="37">
        <f t="shared" si="28"/>
        <v>2267</v>
      </c>
      <c r="N250" s="44">
        <f t="shared" si="23"/>
        <v>79.551569057925434</v>
      </c>
      <c r="O250" s="44">
        <f t="shared" si="24"/>
        <v>46.817999999999998</v>
      </c>
      <c r="P250" s="44">
        <f t="shared" si="25"/>
        <v>126.36956905792543</v>
      </c>
      <c r="Q250" s="40">
        <f t="shared" si="26"/>
        <v>0</v>
      </c>
      <c r="R250" s="41" t="e">
        <f t="shared" si="27"/>
        <v>#DIV/0!</v>
      </c>
      <c r="S250" s="38"/>
    </row>
    <row r="251" spans="11:19" x14ac:dyDescent="0.25">
      <c r="K251" s="36"/>
      <c r="L251" s="45">
        <f t="shared" si="22"/>
        <v>24.60000000000008</v>
      </c>
      <c r="M251" s="37">
        <f t="shared" si="28"/>
        <v>2268</v>
      </c>
      <c r="N251" s="44">
        <f t="shared" si="23"/>
        <v>79.70925814659536</v>
      </c>
      <c r="O251" s="44">
        <f t="shared" si="24"/>
        <v>46.817999999999998</v>
      </c>
      <c r="P251" s="44">
        <f t="shared" si="25"/>
        <v>126.52725814659536</v>
      </c>
      <c r="Q251" s="40">
        <f t="shared" si="26"/>
        <v>0</v>
      </c>
      <c r="R251" s="41" t="e">
        <f t="shared" si="27"/>
        <v>#DIV/0!</v>
      </c>
      <c r="S251" s="38"/>
    </row>
    <row r="252" spans="11:19" x14ac:dyDescent="0.25">
      <c r="K252" s="36"/>
      <c r="L252" s="45">
        <f t="shared" si="22"/>
        <v>24.700000000000081</v>
      </c>
      <c r="M252" s="37">
        <f t="shared" si="28"/>
        <v>2269</v>
      </c>
      <c r="N252" s="44">
        <f t="shared" si="23"/>
        <v>79.867259810478828</v>
      </c>
      <c r="O252" s="44">
        <f t="shared" si="24"/>
        <v>46.817999999999998</v>
      </c>
      <c r="P252" s="44">
        <f t="shared" si="25"/>
        <v>126.68525981047883</v>
      </c>
      <c r="Q252" s="40">
        <f t="shared" si="26"/>
        <v>0</v>
      </c>
      <c r="R252" s="41" t="e">
        <f t="shared" si="27"/>
        <v>#DIV/0!</v>
      </c>
      <c r="S252" s="38"/>
    </row>
    <row r="253" spans="11:19" x14ac:dyDescent="0.25">
      <c r="K253" s="36"/>
      <c r="L253" s="45">
        <f t="shared" si="22"/>
        <v>24.800000000000082</v>
      </c>
      <c r="M253" s="37">
        <f t="shared" si="28"/>
        <v>2270</v>
      </c>
      <c r="N253" s="44">
        <f t="shared" si="23"/>
        <v>80.02557466917014</v>
      </c>
      <c r="O253" s="44">
        <f t="shared" si="24"/>
        <v>46.817999999999998</v>
      </c>
      <c r="P253" s="44">
        <f t="shared" si="25"/>
        <v>126.84357466917014</v>
      </c>
      <c r="Q253" s="40">
        <f t="shared" si="26"/>
        <v>0</v>
      </c>
      <c r="R253" s="41" t="e">
        <f t="shared" si="27"/>
        <v>#DIV/0!</v>
      </c>
      <c r="S253" s="38"/>
    </row>
    <row r="254" spans="11:19" x14ac:dyDescent="0.25">
      <c r="K254" s="36"/>
      <c r="L254" s="45">
        <f t="shared" si="22"/>
        <v>24.900000000000084</v>
      </c>
      <c r="M254" s="37">
        <f t="shared" si="28"/>
        <v>2271</v>
      </c>
      <c r="N254" s="44">
        <f t="shared" si="23"/>
        <v>80.184203343491831</v>
      </c>
      <c r="O254" s="44">
        <f t="shared" si="24"/>
        <v>46.817999999999998</v>
      </c>
      <c r="P254" s="44">
        <f t="shared" si="25"/>
        <v>127.00220334349183</v>
      </c>
      <c r="Q254" s="40">
        <f t="shared" si="26"/>
        <v>0</v>
      </c>
      <c r="R254" s="41" t="e">
        <f t="shared" si="27"/>
        <v>#DIV/0!</v>
      </c>
      <c r="S254" s="38"/>
    </row>
    <row r="255" spans="11:19" x14ac:dyDescent="0.25">
      <c r="K255" s="36"/>
      <c r="L255" s="45">
        <f t="shared" si="22"/>
        <v>25.000000000000085</v>
      </c>
      <c r="M255" s="37">
        <f t="shared" si="28"/>
        <v>2272</v>
      </c>
      <c r="N255" s="44">
        <f t="shared" si="23"/>
        <v>80.343146455496978</v>
      </c>
      <c r="O255" s="44">
        <f t="shared" si="24"/>
        <v>46.817999999999998</v>
      </c>
      <c r="P255" s="44">
        <f t="shared" si="25"/>
        <v>127.16114645549698</v>
      </c>
      <c r="Q255" s="40">
        <f t="shared" si="26"/>
        <v>0</v>
      </c>
      <c r="R255" s="41" t="e">
        <f t="shared" si="27"/>
        <v>#DIV/0!</v>
      </c>
      <c r="S255" s="38"/>
    </row>
    <row r="256" spans="11:19" x14ac:dyDescent="0.25">
      <c r="K256" s="36"/>
      <c r="L256" s="45"/>
      <c r="M256" s="37"/>
      <c r="N256" s="40"/>
      <c r="O256" s="40"/>
      <c r="P256" s="40"/>
      <c r="Q256" s="40"/>
      <c r="R256" s="41"/>
      <c r="S256" s="38"/>
    </row>
    <row r="257" spans="11:19" x14ac:dyDescent="0.25">
      <c r="K257" s="36"/>
      <c r="L257" s="45"/>
      <c r="M257" s="37"/>
      <c r="N257" s="40"/>
      <c r="O257" s="40"/>
      <c r="P257" s="40"/>
      <c r="Q257" s="40"/>
      <c r="R257" s="41"/>
      <c r="S257" s="38"/>
    </row>
    <row r="258" spans="11:19" x14ac:dyDescent="0.25">
      <c r="K258" s="36"/>
      <c r="L258" s="45"/>
      <c r="M258" s="37"/>
      <c r="N258" s="40"/>
      <c r="O258" s="40"/>
      <c r="P258" s="40"/>
      <c r="Q258" s="40"/>
      <c r="R258" s="41"/>
      <c r="S258" s="38"/>
    </row>
    <row r="259" spans="11:19" x14ac:dyDescent="0.25">
      <c r="K259" s="36"/>
      <c r="L259" s="45"/>
      <c r="M259" s="37"/>
      <c r="N259" s="40"/>
      <c r="O259" s="40"/>
      <c r="P259" s="40"/>
      <c r="Q259" s="40"/>
      <c r="R259" s="41"/>
      <c r="S259" s="38"/>
    </row>
    <row r="260" spans="11:19" x14ac:dyDescent="0.25">
      <c r="K260" s="36"/>
      <c r="L260" s="45"/>
      <c r="M260" s="37"/>
      <c r="N260" s="40"/>
      <c r="O260" s="40"/>
      <c r="P260" s="40"/>
      <c r="Q260" s="40"/>
      <c r="R260" s="41"/>
      <c r="S260" s="38"/>
    </row>
    <row r="261" spans="11:19" x14ac:dyDescent="0.25">
      <c r="K261" s="36"/>
      <c r="L261" s="45"/>
      <c r="M261" s="37"/>
      <c r="N261" s="40"/>
      <c r="O261" s="40"/>
      <c r="P261" s="40"/>
      <c r="Q261" s="40"/>
      <c r="R261" s="41"/>
      <c r="S261" s="38"/>
    </row>
    <row r="262" spans="11:19" x14ac:dyDescent="0.25">
      <c r="K262" s="36"/>
      <c r="L262" s="45"/>
      <c r="M262" s="37"/>
      <c r="N262" s="40"/>
      <c r="O262" s="40"/>
      <c r="P262" s="40"/>
      <c r="Q262" s="40"/>
      <c r="R262" s="41"/>
      <c r="S262" s="38"/>
    </row>
    <row r="263" spans="11:19" x14ac:dyDescent="0.25">
      <c r="K263" s="36"/>
      <c r="L263" s="45"/>
      <c r="M263" s="37"/>
      <c r="N263" s="40"/>
      <c r="O263" s="40"/>
      <c r="P263" s="40"/>
      <c r="Q263" s="40"/>
      <c r="R263" s="41"/>
      <c r="S263" s="38"/>
    </row>
  </sheetData>
  <sheetProtection sheet="1" objects="1" scenarios="1"/>
  <mergeCells count="1">
    <mergeCell ref="A1:E1"/>
  </mergeCells>
  <conditionalFormatting sqref="B9">
    <cfRule type="expression" dxfId="1" priority="2">
      <formula>$B$9&gt;20</formula>
    </cfRule>
  </conditionalFormatting>
  <conditionalFormatting sqref="B19">
    <cfRule type="expression" dxfId="0" priority="1">
      <formula>$B$9&gt;20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Obecná část</vt:lpstr>
      <vt:lpstr>Srážkové vody</vt:lpstr>
      <vt:lpstr>Šedé vody</vt:lpstr>
      <vt:lpstr>Finanční část</vt:lpstr>
    </vt:vector>
  </TitlesOfParts>
  <Company>VSCHT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Bartacek Jan</dc:creator>
  <cp:lastModifiedBy>Blahník Jan</cp:lastModifiedBy>
  <cp:lastPrinted>2022-07-14T15:38:16Z</cp:lastPrinted>
  <dcterms:created xsi:type="dcterms:W3CDTF">2022-07-13T11:05:07Z</dcterms:created>
  <dcterms:modified xsi:type="dcterms:W3CDTF">2023-01-31T11:39:32Z</dcterms:modified>
</cp:coreProperties>
</file>