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L:\Pecha\SFZP_21+\Hodnocení_a_FTP\FTP\dle_vyzev\finale\42_43_kanal\final\"/>
    </mc:Choice>
  </mc:AlternateContent>
  <xr:revisionPtr revIDLastSave="0" documentId="13_ncr:1_{6A702F64-61C2-4D19-B322-8B7444E67CF0}" xr6:coauthVersionLast="47" xr6:coauthVersionMax="47" xr10:uidLastSave="{00000000-0000-0000-0000-000000000000}"/>
  <workbookProtection workbookAlgorithmName="SHA-512" workbookHashValue="OBMJ0aVGN0sq2ppNtOa9oDA9sl8ULzd517rMeXHHK2zsHsZQNKwYgsYX2yuN4rT8Hxi1tJ9zsLlvCkw+oyWnJg==" workbookSaltValue="KgHNtDdYWpvk6XYFQ3mJxg==" workbookSpinCount="100000" lockStructure="1"/>
  <bookViews>
    <workbookView xWindow="-110" yWindow="-110" windowWidth="19420" windowHeight="11500" tabRatio="928" activeTab="2" xr2:uid="{00000000-000D-0000-FFFF-FFFF00000000}"/>
  </bookViews>
  <sheets>
    <sheet name="Pokyny_k_vyplnění" sheetId="8" r:id="rId1"/>
    <sheet name="Popis_projektu" sheetId="10" r:id="rId2"/>
    <sheet name="Projekt#1" sheetId="3" r:id="rId3"/>
    <sheet name="zdroj#1" sheetId="5" state="hidden" r:id="rId4"/>
    <sheet name="Hodnocení#1" sheetId="6" state="hidden" r:id="rId5"/>
    <sheet name="výstup#1" sheetId="7" state="hidden" r:id="rId6"/>
  </sheets>
  <definedNames>
    <definedName name="_xlnm.Print_Area" localSheetId="4">'Hodnocení#1'!$A$1:$I$52</definedName>
    <definedName name="_xlnm.Print_Area" localSheetId="2">'Projekt#1'!$B$1:$H$283</definedName>
    <definedName name="_xlnm.Print_Area" localSheetId="5">'výstup#1'!$A$1:$C$75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7" i="7" l="1"/>
  <c r="C76" i="7"/>
  <c r="B106" i="3" l="1"/>
  <c r="T50" i="5"/>
  <c r="U61" i="5" l="1"/>
  <c r="J20" i="6" l="1"/>
  <c r="H50" i="5" l="1"/>
  <c r="L48" i="5" s="1"/>
  <c r="L49" i="5" s="1"/>
  <c r="D43" i="3" l="1"/>
  <c r="D41" i="3"/>
  <c r="T18" i="5" l="1"/>
  <c r="S18" i="5" s="1"/>
  <c r="C236" i="3"/>
  <c r="C237" i="3"/>
  <c r="C238" i="3"/>
  <c r="C239" i="3"/>
  <c r="C241" i="3"/>
  <c r="C242" i="3"/>
  <c r="C243" i="3"/>
  <c r="C244" i="3"/>
  <c r="C245" i="3"/>
  <c r="C246" i="3"/>
  <c r="C247" i="3"/>
  <c r="C248" i="3"/>
  <c r="C235" i="3"/>
  <c r="B246" i="3"/>
  <c r="B247" i="3"/>
  <c r="B248" i="3"/>
  <c r="B236" i="3"/>
  <c r="B237" i="3"/>
  <c r="B238" i="3"/>
  <c r="B239" i="3"/>
  <c r="B241" i="3"/>
  <c r="B242" i="3"/>
  <c r="B243" i="3"/>
  <c r="B244" i="3"/>
  <c r="B245" i="3"/>
  <c r="B235" i="3"/>
  <c r="L57" i="5"/>
  <c r="K7" i="8"/>
  <c r="D8" i="6" s="1"/>
  <c r="B251" i="3" l="1"/>
  <c r="D34" i="6"/>
  <c r="T16" i="5"/>
  <c r="C21" i="7"/>
  <c r="T13" i="5" l="1"/>
  <c r="D232" i="3" s="1"/>
  <c r="F2" i="3"/>
  <c r="D3" i="6"/>
  <c r="F2" i="10"/>
  <c r="C19" i="7" l="1"/>
  <c r="J9" i="5" l="1"/>
  <c r="J8" i="5"/>
  <c r="J7" i="5"/>
  <c r="D7" i="10" l="1"/>
  <c r="F7" i="10"/>
  <c r="C7" i="10"/>
  <c r="C6" i="3"/>
  <c r="C5" i="3"/>
  <c r="D198" i="3" l="1"/>
  <c r="C13" i="7" l="1"/>
  <c r="C14" i="7"/>
  <c r="D6" i="6" l="1"/>
  <c r="D5" i="6"/>
  <c r="B72" i="5" l="1"/>
  <c r="C22" i="7" s="1"/>
  <c r="B71" i="5"/>
  <c r="A86" i="7" l="1"/>
  <c r="C81" i="7"/>
  <c r="A81" i="7"/>
  <c r="C46" i="3" l="1"/>
  <c r="C12" i="7" l="1"/>
  <c r="C63" i="7"/>
  <c r="C61" i="7"/>
  <c r="C62" i="7"/>
  <c r="C60" i="7"/>
  <c r="C59" i="7"/>
  <c r="C58" i="7"/>
  <c r="C57" i="7"/>
  <c r="C56" i="7"/>
  <c r="C53" i="7"/>
  <c r="C51" i="7"/>
  <c r="C50" i="7"/>
  <c r="C49" i="7"/>
  <c r="C48" i="7"/>
  <c r="C45" i="7"/>
  <c r="C44" i="7"/>
  <c r="C43" i="7"/>
  <c r="C42" i="7"/>
  <c r="C41" i="7"/>
  <c r="C11" i="7" l="1"/>
  <c r="C10" i="7"/>
  <c r="N53" i="5" l="1"/>
  <c r="G45" i="3" s="1"/>
  <c r="U52" i="5"/>
  <c r="U55" i="5"/>
  <c r="U54" i="5"/>
  <c r="U53" i="5"/>
  <c r="I16" i="6"/>
  <c r="C31" i="7" s="1"/>
  <c r="U60" i="5"/>
  <c r="U63" i="5" s="1"/>
  <c r="E16" i="6" l="1"/>
  <c r="D44" i="6" l="1"/>
  <c r="C26" i="7" s="1"/>
  <c r="E13" i="6"/>
  <c r="G2" i="5"/>
  <c r="A80" i="7" l="1"/>
  <c r="C38" i="7"/>
  <c r="I22" i="6"/>
  <c r="C36" i="7" s="1"/>
  <c r="C221" i="3"/>
  <c r="C222" i="3"/>
  <c r="E93" i="3"/>
  <c r="E84" i="3"/>
  <c r="E31" i="6" l="1"/>
  <c r="D248" i="3" s="1"/>
  <c r="B68" i="5" l="1"/>
  <c r="N59" i="5" l="1"/>
  <c r="N60" i="5" s="1"/>
  <c r="D142" i="3"/>
  <c r="D140" i="3" s="1"/>
  <c r="C54" i="7" l="1"/>
  <c r="C214" i="3"/>
  <c r="N61" i="5"/>
  <c r="E27" i="6" s="1"/>
  <c r="D244" i="3" s="1"/>
  <c r="C69" i="7"/>
  <c r="A13" i="5"/>
  <c r="A7" i="5"/>
  <c r="I20" i="6" l="1"/>
  <c r="C34" i="7" s="1"/>
  <c r="I21" i="6"/>
  <c r="C35" i="7" s="1"/>
  <c r="I24" i="6"/>
  <c r="I25" i="6"/>
  <c r="C66" i="7" s="1"/>
  <c r="I26" i="6"/>
  <c r="C67" i="7" s="1"/>
  <c r="I27" i="6"/>
  <c r="C68" i="7" s="1"/>
  <c r="I28" i="6"/>
  <c r="C70" i="7" s="1"/>
  <c r="I29" i="6"/>
  <c r="C72" i="7" s="1"/>
  <c r="I30" i="6"/>
  <c r="C73" i="7" s="1"/>
  <c r="I31" i="6"/>
  <c r="C74" i="7" s="1"/>
  <c r="I18" i="6"/>
  <c r="C32" i="7" s="1"/>
  <c r="I19" i="6"/>
  <c r="C33" i="7" s="1"/>
  <c r="S56" i="5"/>
  <c r="E25" i="6"/>
  <c r="K7" i="5"/>
  <c r="K9" i="5"/>
  <c r="K8" i="5"/>
  <c r="E30" i="6"/>
  <c r="D247" i="3" s="1"/>
  <c r="N52" i="5"/>
  <c r="J24" i="6" l="1"/>
  <c r="R25" i="6"/>
  <c r="D242" i="3"/>
  <c r="N7" i="5"/>
  <c r="D10" i="6" s="1"/>
  <c r="C7" i="7" s="1"/>
  <c r="N9" i="5"/>
  <c r="N8" i="5"/>
  <c r="C64" i="7"/>
  <c r="C37" i="7"/>
  <c r="I32" i="6"/>
  <c r="E26" i="6"/>
  <c r="G42" i="3"/>
  <c r="U56" i="5"/>
  <c r="E29" i="6" s="1"/>
  <c r="D246" i="3" s="1"/>
  <c r="G10" i="6" l="1"/>
  <c r="C9" i="7"/>
  <c r="R26" i="6"/>
  <c r="D243" i="3"/>
  <c r="E10" i="6"/>
  <c r="C8" i="7"/>
  <c r="C24" i="7"/>
  <c r="G32" i="6"/>
  <c r="C25" i="7"/>
  <c r="C39" i="7" s="1"/>
  <c r="D36" i="6"/>
  <c r="C220" i="3"/>
  <c r="C219" i="3"/>
  <c r="C216" i="3"/>
  <c r="C215" i="3"/>
  <c r="D143" i="3"/>
  <c r="C198" i="3"/>
  <c r="D139" i="3" l="1"/>
  <c r="N63" i="5" s="1"/>
  <c r="N64" i="5" s="1"/>
  <c r="C55" i="7"/>
  <c r="D138" i="3"/>
  <c r="A58" i="5"/>
  <c r="A59" i="5"/>
  <c r="A19" i="5"/>
  <c r="E20" i="6" s="1"/>
  <c r="D237" i="3" s="1"/>
  <c r="E22" i="6"/>
  <c r="D239" i="3" s="1"/>
  <c r="E19" i="6"/>
  <c r="D236" i="3" s="1"/>
  <c r="E18" i="6"/>
  <c r="D235" i="3" l="1"/>
  <c r="C213" i="3"/>
  <c r="C52" i="7"/>
  <c r="N65" i="5"/>
  <c r="E28" i="6" s="1"/>
  <c r="D245" i="3" s="1"/>
  <c r="C71" i="7"/>
  <c r="L53" i="5" l="1"/>
  <c r="L59" i="5"/>
  <c r="D13" i="6" s="1"/>
  <c r="E50" i="6" s="1"/>
  <c r="L54" i="5"/>
  <c r="L52" i="5"/>
  <c r="L50" i="5"/>
  <c r="L51" i="5"/>
  <c r="E50" i="5"/>
  <c r="E46" i="5"/>
  <c r="E47" i="5"/>
  <c r="E48" i="5"/>
  <c r="E49" i="5"/>
  <c r="E45" i="5"/>
  <c r="C28" i="7" l="1"/>
  <c r="A85" i="7"/>
  <c r="L58" i="5"/>
  <c r="G44" i="6" l="1"/>
  <c r="C27" i="7" s="1"/>
  <c r="G13" i="6"/>
  <c r="D160" i="3"/>
  <c r="D159" i="3"/>
  <c r="D158" i="3"/>
  <c r="G70" i="3"/>
  <c r="G69" i="3"/>
  <c r="G68" i="3"/>
  <c r="G67" i="3"/>
  <c r="H67" i="3" s="1"/>
  <c r="G66" i="3"/>
  <c r="G65" i="3"/>
  <c r="G64" i="3"/>
  <c r="G54" i="3"/>
  <c r="G60" i="3"/>
  <c r="I70" i="3" s="1"/>
  <c r="G59" i="3"/>
  <c r="G58" i="3"/>
  <c r="I68" i="3" s="1"/>
  <c r="G57" i="3"/>
  <c r="I67" i="3" s="1"/>
  <c r="G56" i="3"/>
  <c r="G55" i="3"/>
  <c r="I65" i="3" s="1"/>
  <c r="E198" i="3" l="1"/>
  <c r="C80" i="7"/>
  <c r="I69" i="3"/>
  <c r="I64" i="3"/>
  <c r="I66" i="3"/>
  <c r="F78" i="3"/>
  <c r="H68" i="3"/>
  <c r="F79" i="3"/>
  <c r="H69" i="3"/>
  <c r="E80" i="3"/>
  <c r="H60" i="3"/>
  <c r="F76" i="3"/>
  <c r="H66" i="3"/>
  <c r="F80" i="3"/>
  <c r="G80" i="3" s="1"/>
  <c r="H70" i="3"/>
  <c r="F75" i="3"/>
  <c r="H65" i="3"/>
  <c r="H64" i="3"/>
  <c r="F77" i="3"/>
  <c r="F74" i="3"/>
  <c r="E79" i="3"/>
  <c r="H59" i="3"/>
  <c r="E77" i="3"/>
  <c r="H57" i="3"/>
  <c r="K67" i="3" s="1"/>
  <c r="E78" i="3"/>
  <c r="H58" i="3"/>
  <c r="E76" i="3"/>
  <c r="H56" i="3"/>
  <c r="H55" i="3"/>
  <c r="E74" i="3"/>
  <c r="H54" i="3"/>
  <c r="E75" i="3"/>
  <c r="A61" i="5"/>
  <c r="A62" i="5"/>
  <c r="K70" i="3" l="1"/>
  <c r="A64" i="5"/>
  <c r="C65" i="7" s="1"/>
  <c r="G79" i="3"/>
  <c r="G76" i="3"/>
  <c r="G77" i="3"/>
  <c r="C47" i="7" s="1"/>
  <c r="K69" i="3"/>
  <c r="G78" i="3"/>
  <c r="G75" i="3"/>
  <c r="K64" i="3"/>
  <c r="K65" i="3"/>
  <c r="K66" i="3"/>
  <c r="K68" i="3"/>
  <c r="G74" i="3"/>
  <c r="A65" i="5"/>
  <c r="A34" i="5"/>
  <c r="A33" i="5"/>
  <c r="A32" i="5"/>
  <c r="A31" i="5"/>
  <c r="A30" i="5"/>
  <c r="A29" i="5"/>
  <c r="A28" i="5"/>
  <c r="A27" i="5"/>
  <c r="A26" i="5"/>
  <c r="A36" i="5" l="1"/>
  <c r="E21" i="6" s="1"/>
  <c r="C225" i="3"/>
  <c r="C229" i="3" s="1"/>
  <c r="C46" i="7"/>
  <c r="B59" i="5"/>
  <c r="B63" i="5"/>
  <c r="B61" i="5"/>
  <c r="B65" i="5"/>
  <c r="D238" i="3" l="1"/>
  <c r="E24" i="6"/>
  <c r="E32" i="6" s="1"/>
  <c r="D250" i="3" s="1"/>
  <c r="C23" i="7" l="1"/>
  <c r="D241" i="3"/>
  <c r="D249" i="3" s="1"/>
  <c r="R24" i="6"/>
  <c r="J2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B39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věcně způsobilé náklady bez DPH a publicity</t>
        </r>
      </text>
    </comment>
    <comment ref="D41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celk. náklady nová ČOV/přivaděč</t>
        </r>
      </text>
    </comment>
    <comment ref="D43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celk. náklady rek./int. ČOV</t>
        </r>
      </text>
    </comment>
    <comment ref="D141" authorId="0" shapeId="0" xr:uid="{00000000-0006-0000-0200-000004000000}">
      <text>
        <r>
          <rPr>
            <b/>
            <sz val="10"/>
            <color indexed="81"/>
            <rFont val="Tahoma"/>
            <family val="2"/>
            <charset val="238"/>
          </rPr>
          <t xml:space="preserve">přivaděč - uvést pouze zde </t>
        </r>
        <r>
          <rPr>
            <sz val="10"/>
            <color indexed="81"/>
            <rFont val="Tahoma"/>
            <family val="2"/>
            <charset val="238"/>
          </rPr>
          <t>(náklady ani délka nevstupují do hodnocení nákladovosti kanalizace nýbrž nové ČOV)</t>
        </r>
      </text>
    </comment>
    <comment ref="E223" authorId="0" shapeId="0" xr:uid="{00000000-0006-0000-0200-000005000000}">
      <text>
        <r>
          <rPr>
            <b/>
            <sz val="10"/>
            <color indexed="81"/>
            <rFont val="Tahoma"/>
            <family val="2"/>
            <charset val="238"/>
          </rPr>
          <t>pouze pro Dešťové zdrže a Retenční nádrže</t>
        </r>
      </text>
    </comment>
    <comment ref="E224" authorId="0" shapeId="0" xr:uid="{00000000-0006-0000-0200-000006000000}">
      <text>
        <r>
          <rPr>
            <b/>
            <sz val="10"/>
            <color indexed="81"/>
            <rFont val="Tahoma"/>
            <family val="2"/>
            <charset val="238"/>
          </rPr>
          <t>pouze pro Odlehčovací komory</t>
        </r>
      </text>
    </comment>
    <comment ref="C226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225 dle opatření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27" authorId="0" shapeId="0" xr:uid="{00000000-0006-0000-0200-000008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225 dle opatření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28" authorId="0" shapeId="0" xr:uid="{00000000-0006-0000-0200-000009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225 dle opatření</t>
        </r>
      </text>
    </comment>
    <comment ref="D249" authorId="0" shapeId="0" xr:uid="{00000000-0006-0000-0200-00000A000000}">
      <text>
        <r>
          <rPr>
            <b/>
            <sz val="9"/>
            <color indexed="81"/>
            <rFont val="Tahoma"/>
            <family val="2"/>
            <charset val="238"/>
          </rPr>
          <t>do minimálního bodového limitu se nepočítají body za projektovou připravenost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S18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1 = výzva 043 sout
2= výzva 42 nesou
3= nevybráno</t>
        </r>
      </text>
    </comment>
    <comment ref="A58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1=přivaděč
2=nCOV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9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kapacita EO př/COV</t>
        </r>
      </text>
    </comment>
    <comment ref="A61" authorId="0" shapeId="0" xr:uid="{00000000-0006-0000-0300-000004000000}">
      <text>
        <r>
          <rPr>
            <sz val="9"/>
            <color indexed="81"/>
            <rFont val="Tahoma"/>
            <family val="2"/>
            <charset val="238"/>
          </rPr>
          <t xml:space="preserve">nakl Cov/EO
</t>
        </r>
      </text>
    </comment>
    <comment ref="A62" authorId="0" shapeId="0" xr:uid="{00000000-0006-0000-0300-000005000000}">
      <text>
        <r>
          <rPr>
            <sz val="9"/>
            <color indexed="81"/>
            <rFont val="Tahoma"/>
            <family val="2"/>
            <charset val="238"/>
          </rPr>
          <t>nakl přivadec/EO</t>
        </r>
      </text>
    </comment>
    <comment ref="A64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38"/>
          </rPr>
          <t>nákladovost/EO</t>
        </r>
      </text>
    </comment>
    <comment ref="A65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38"/>
          </rPr>
          <t>určení kapacity COV/př
1 pod 500 EO
2 500-2000
3 nad 2000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D7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vyplní HA akce</t>
        </r>
      </text>
    </comment>
    <comment ref="D39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Vyplní HA či HB v případě odlišného bodového hodnocení než měl žadatel v  předloženém FTP či v případě jiné potřeby. Jinak označit "bez komentáře"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C15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vybere HA dle Opatření na projektu</t>
        </r>
      </text>
    </comment>
    <comment ref="C16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17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 vč PP</t>
        </r>
      </text>
    </comment>
    <comment ref="C18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20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38"/>
          </rPr>
          <t>vyplní HA dle IS MS21+</t>
        </r>
      </text>
    </comment>
    <comment ref="C31" authorId="0" shapeId="0" xr:uid="{00000000-0006-0000-0500-000006000000}">
      <text>
        <r>
          <rPr>
            <sz val="9"/>
            <color indexed="81"/>
            <rFont val="Tahoma"/>
            <family val="2"/>
            <charset val="238"/>
          </rPr>
          <t>dle HB</t>
        </r>
      </text>
    </comment>
    <comment ref="C32" authorId="0" shapeId="0" xr:uid="{00000000-0006-0000-0500-000007000000}">
      <text>
        <r>
          <rPr>
            <sz val="9"/>
            <color indexed="81"/>
            <rFont val="Tahoma"/>
            <family val="2"/>
            <charset val="238"/>
          </rPr>
          <t xml:space="preserve">
dle HB</t>
        </r>
      </text>
    </comment>
    <comment ref="C33" authorId="0" shapeId="0" xr:uid="{00000000-0006-0000-0500-000008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4" authorId="0" shapeId="0" xr:uid="{00000000-0006-0000-0500-000009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5" authorId="0" shapeId="0" xr:uid="{00000000-0006-0000-0500-00000A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6" authorId="0" shapeId="0" xr:uid="{00000000-0006-0000-0500-00000B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7" authorId="0" shapeId="0" xr:uid="{00000000-0006-0000-0500-00000C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4" authorId="0" shapeId="0" xr:uid="{00000000-0006-0000-0500-00000D000000}">
      <text>
        <r>
          <rPr>
            <sz val="9"/>
            <color indexed="81"/>
            <rFont val="Tahoma"/>
            <family val="2"/>
            <charset val="238"/>
          </rPr>
          <t xml:space="preserve">dle HB
</t>
        </r>
      </text>
    </comment>
    <comment ref="C66" authorId="0" shapeId="0" xr:uid="{00000000-0006-0000-0500-00000E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8" authorId="0" shapeId="0" xr:uid="{00000000-0006-0000-0500-00000F000000}">
      <text>
        <r>
          <rPr>
            <b/>
            <sz val="9"/>
            <color indexed="81"/>
            <rFont val="Tahoma"/>
            <family val="2"/>
            <charset val="238"/>
          </rPr>
          <t xml:space="preserve">dle HB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70" authorId="0" shapeId="0" xr:uid="{00000000-0006-0000-0500-000010000000}">
      <text>
        <r>
          <rPr>
            <b/>
            <sz val="9"/>
            <color indexed="81"/>
            <rFont val="Tahoma"/>
            <family val="2"/>
            <charset val="238"/>
          </rPr>
          <t xml:space="preserve">dle HB
</t>
        </r>
      </text>
    </comment>
    <comment ref="C72" authorId="0" shapeId="0" xr:uid="{00000000-0006-0000-0500-000011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</text>
    </comment>
    <comment ref="C73" authorId="0" shapeId="0" xr:uid="{00000000-0006-0000-0500-000012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dle HB</t>
        </r>
      </text>
    </comment>
    <comment ref="C75" authorId="0" shapeId="0" xr:uid="{00000000-0006-0000-0500-000013000000}">
      <text>
        <r>
          <rPr>
            <b/>
            <sz val="9"/>
            <color indexed="81"/>
            <rFont val="Tahoma"/>
            <family val="2"/>
            <charset val="238"/>
          </rPr>
          <t>vyplní HA dle relevance</t>
        </r>
      </text>
    </comment>
  </commentList>
</comments>
</file>

<file path=xl/sharedStrings.xml><?xml version="1.0" encoding="utf-8"?>
<sst xmlns="http://schemas.openxmlformats.org/spreadsheetml/2006/main" count="674" uniqueCount="449">
  <si>
    <t>vyber aglomeraci</t>
  </si>
  <si>
    <t>aglomerace pod 2 000 EO</t>
  </si>
  <si>
    <t>aglomerace nad 10 000 EO</t>
  </si>
  <si>
    <t>aglomerace 2 000 - 10 000 EO</t>
  </si>
  <si>
    <t>typ listu opatření A</t>
  </si>
  <si>
    <t>typ  listu opatření B v povodí vodní nádrže</t>
  </si>
  <si>
    <t>typ  listu opatření B</t>
  </si>
  <si>
    <t>ostatní (není uveno)</t>
  </si>
  <si>
    <t>vyber soulad s plánováním</t>
  </si>
  <si>
    <t>Vliv opatření na stav vodního útvaru</t>
  </si>
  <si>
    <t>vyber opatření</t>
  </si>
  <si>
    <t>vyber výustě/přepojení ČOV</t>
  </si>
  <si>
    <t>Irelevantní</t>
  </si>
  <si>
    <t>Projekty zajišťující ochranu zdrojů pitné vody pro veřejné zásobování pro více než 10 000 obyvatel (relevantní jen pro vyhlášené ochranné pásmo 1. nebo 2. stupně)</t>
  </si>
  <si>
    <t>Projekty zajišťující ochranu ostatních zdrojů pitné vody pro veřejné zásobování pro více než 50 obyvatel, minerálních vod a léčivých minerálních vod (relevantní jen pro vyhlášené ochranné pásmo 1. nebo 2. stupně)</t>
  </si>
  <si>
    <t xml:space="preserve">Projekty zajišťující ochranu zvláště cenných území  NP a CHKO </t>
  </si>
  <si>
    <t>Projekty zajišťující ochranu zvláště cenných území NATURA 2000</t>
  </si>
  <si>
    <t>Projekty zajišťující ochranu lososových vod</t>
  </si>
  <si>
    <t>Projekty zajišťující ochranu kaprových vod</t>
  </si>
  <si>
    <t>Projekty zajišťující ochranu vod na koupání</t>
  </si>
  <si>
    <t>Projekty zajišťující ochranu CHOPAV</t>
  </si>
  <si>
    <t>Projekty zajišťující ochranu ostatních vodních toků</t>
  </si>
  <si>
    <t>Pitná voda na 10 000</t>
  </si>
  <si>
    <t>1 001 EO a více</t>
  </si>
  <si>
    <t>101 - 300 EO</t>
  </si>
  <si>
    <t>100 EO a méně</t>
  </si>
  <si>
    <t>501 - 1 000 EO</t>
  </si>
  <si>
    <t>vyber znečištění navíc</t>
  </si>
  <si>
    <t>1.4.2 Intenzifikace čistíren odpadních vod za účelem zvýšeného odstraňování specifického znečištění</t>
  </si>
  <si>
    <t>1.4.3 Opatření omezující vypouštění odpadních vod z odlehčení na kanalizaci (akumulační nádrže, retenční nádrže, chemické předčištění apod.)</t>
  </si>
  <si>
    <t>** přepojení stávající ČOV na jinou s vyšší kapacitou = int. ČOV</t>
  </si>
  <si>
    <t>*přivaděč =  kanalizace od poslední spojné šachty kanalizačních řadů nebo ČS výtlaku na ČOV situovanou v katastru jiné obce</t>
  </si>
  <si>
    <t>Látka</t>
  </si>
  <si>
    <t>Označení</t>
  </si>
  <si>
    <t>Přítok                    (t/rok)</t>
  </si>
  <si>
    <t>Odtok                    (t/rok)</t>
  </si>
  <si>
    <t>Odstraňováno (t/rok)</t>
  </si>
  <si>
    <t>Nerozpuštěné látky</t>
  </si>
  <si>
    <t>NL</t>
  </si>
  <si>
    <t>Biochemická spotřeba kyslíku za 5 dní</t>
  </si>
  <si>
    <t>Chem. spotř. kyslíku, Cr-metoda</t>
  </si>
  <si>
    <t>Celkový fosfor</t>
  </si>
  <si>
    <t>Amoniakální dusík</t>
  </si>
  <si>
    <t>Celkový dusík</t>
  </si>
  <si>
    <t xml:space="preserve">TOC </t>
  </si>
  <si>
    <t>Současný stav</t>
  </si>
  <si>
    <t>Stav po realizaci projektu</t>
  </si>
  <si>
    <t>Odstraňováno navíc (současný stav x po realizaci)</t>
  </si>
  <si>
    <t>Odstraňováno navíc (t/rok)</t>
  </si>
  <si>
    <t>Odstraňováno současnost</t>
  </si>
  <si>
    <t>Odstraňováno po realizaci</t>
  </si>
  <si>
    <t>Počet obyvatel obce ( současný stav )</t>
  </si>
  <si>
    <t>Kapacita budované ČOV (EO)</t>
  </si>
  <si>
    <t>Kapacita budované ČOV (m3/den)</t>
  </si>
  <si>
    <t>Znečištění odváděné na ČOV po realizaci (EO)</t>
  </si>
  <si>
    <t>Počet rekonstruovaných ČOV</t>
  </si>
  <si>
    <t xml:space="preserve">Počet budovaných ČOV </t>
  </si>
  <si>
    <t>Současná kapacita ČOV (EO)</t>
  </si>
  <si>
    <t>Současná kapacita ČOV (m3/den)</t>
  </si>
  <si>
    <t>Kapacita ČOV po realizaci (EO)</t>
  </si>
  <si>
    <t>Kapacita ČOV po realizaci (m3/den)</t>
  </si>
  <si>
    <t>Znečištění odváděné na ČOV nyní (EO)</t>
  </si>
  <si>
    <t>Přípojky gravitační (m)</t>
  </si>
  <si>
    <t>Přípojky tlakové (m)</t>
  </si>
  <si>
    <t>Přípojky podtlakové (m)</t>
  </si>
  <si>
    <t>Délka nově budovaných přípojek (m)</t>
  </si>
  <si>
    <t>v žádosti</t>
  </si>
  <si>
    <t>Přehled přípojek dle ÚR / SP</t>
  </si>
  <si>
    <t>dle ÚR nebo SP</t>
  </si>
  <si>
    <t>celkem</t>
  </si>
  <si>
    <t>Odlehčovací komora</t>
  </si>
  <si>
    <t>Retenční nádrž</t>
  </si>
  <si>
    <t>kapacita (m3)</t>
  </si>
  <si>
    <t>Jiné…</t>
  </si>
  <si>
    <t>počet nové</t>
  </si>
  <si>
    <t>počet rekon.</t>
  </si>
  <si>
    <t>Formulář technických parametrů - Specifický cíl 1.4 - Odpadní voda</t>
  </si>
  <si>
    <t>Ekologická relevance</t>
  </si>
  <si>
    <t>Technická kvalita</t>
  </si>
  <si>
    <t>Název projektu</t>
  </si>
  <si>
    <t>Žadatel</t>
  </si>
  <si>
    <t>Investiční podpora na energeticky účinné dálkové vytápění a chlazení (článek 46)</t>
  </si>
  <si>
    <t>Investiční podpora na recyklaci a opětovné využití odpadu (článek 47)</t>
  </si>
  <si>
    <t>Investiční podpora na sanaci kontaminovaných lokalit (článek 45)</t>
  </si>
  <si>
    <t>Investiční podpora na vysokoúčinnou kombinovanou výrobu tepla a elektrické energie (článek 40)</t>
  </si>
  <si>
    <t>Investiční podpora pro malé a střední podniky (článek 17)</t>
  </si>
  <si>
    <t>Podpora dle nařízení Komise (EU)  č. 360/2012</t>
  </si>
  <si>
    <t>Podpora dle nařízení Komise (EU) č. 1407/2013 (de minimis)</t>
  </si>
  <si>
    <t>Podpora na ekologické studie (článek 49)</t>
  </si>
  <si>
    <t>Podpora na včasné přizpůsobení se normám Unie (článek 37)</t>
  </si>
  <si>
    <t>Podpora pro podniky, které dosáhnou vyšší úrovně ochrany životního prostředí nad rámec norem EU nebo na zvýšení ochrany životního prostředí v případě absence norem EU (článek 36)</t>
  </si>
  <si>
    <t>Regionální investiční podpora (článek 14)</t>
  </si>
  <si>
    <t>Pitná nad 50 minerálky</t>
  </si>
  <si>
    <t>Vyberte VP</t>
  </si>
  <si>
    <t>Nepodléhá VP</t>
  </si>
  <si>
    <t>Opatření</t>
  </si>
  <si>
    <t>Výzva</t>
  </si>
  <si>
    <t>Pouze kanalizace</t>
  </si>
  <si>
    <t>Kanalizace a ČOV</t>
  </si>
  <si>
    <t>Nová ČOV</t>
  </si>
  <si>
    <t>Int. / rek. ČOV</t>
  </si>
  <si>
    <t>Kanalizace a přivaděč</t>
  </si>
  <si>
    <t>SP kanalizace</t>
  </si>
  <si>
    <t>SP kanalizace + vodovod</t>
  </si>
  <si>
    <t>SP ostatní kombinace</t>
  </si>
  <si>
    <t>Úpravny vod, zdroje</t>
  </si>
  <si>
    <t>Pouze vodovod</t>
  </si>
  <si>
    <t>1.4.1.</t>
  </si>
  <si>
    <t>1.4.3.</t>
  </si>
  <si>
    <t>1.4.2.</t>
  </si>
  <si>
    <t>Vodovod, úprava, zdroje</t>
  </si>
  <si>
    <t>Hodnotitel "A"</t>
  </si>
  <si>
    <t>Schvalovatel</t>
  </si>
  <si>
    <t>Floriánková</t>
  </si>
  <si>
    <t>Vráblíková</t>
  </si>
  <si>
    <t>Kaislerová</t>
  </si>
  <si>
    <t>Koldová</t>
  </si>
  <si>
    <t>Organiščák</t>
  </si>
  <si>
    <t>Kozlová</t>
  </si>
  <si>
    <t>Audolenský</t>
  </si>
  <si>
    <t>Bolek</t>
  </si>
  <si>
    <t>Boušková</t>
  </si>
  <si>
    <t>Daňková</t>
  </si>
  <si>
    <t>Diviš</t>
  </si>
  <si>
    <t>Frýbertová</t>
  </si>
  <si>
    <t>Hamáček</t>
  </si>
  <si>
    <t>Horejšová</t>
  </si>
  <si>
    <t>Hradec</t>
  </si>
  <si>
    <t>Chadimová</t>
  </si>
  <si>
    <t>Javůrková</t>
  </si>
  <si>
    <t>Kadlecová</t>
  </si>
  <si>
    <t>Kazíková</t>
  </si>
  <si>
    <t>Krátká</t>
  </si>
  <si>
    <t>Krumbholcová</t>
  </si>
  <si>
    <t>Molnár</t>
  </si>
  <si>
    <t>Nováková</t>
  </si>
  <si>
    <t>Pecha</t>
  </si>
  <si>
    <t>Pišová</t>
  </si>
  <si>
    <t>Pleštilová</t>
  </si>
  <si>
    <t>Růžička</t>
  </si>
  <si>
    <t>Šaldová</t>
  </si>
  <si>
    <t>Šrail</t>
  </si>
  <si>
    <t>Šťastná</t>
  </si>
  <si>
    <t>Schlesingerová</t>
  </si>
  <si>
    <t>Vyber PM/VPM</t>
  </si>
  <si>
    <t>** Výpočet EO musí vycházet z počtu trvale bydlících obyvatel. V případě obcí nacházejících se na území Národních parků lze do EO zahrnout i dočasně bydlící obyvatele (např. rekreanty)</t>
  </si>
  <si>
    <t>Odvedené znečištění novou kanalizací ** (EO)</t>
  </si>
  <si>
    <t>* Pouze pro ČOV s kapacitou nad 100 000 EO</t>
  </si>
  <si>
    <t>Reg. číslo projektu</t>
  </si>
  <si>
    <t>Specifický cíl</t>
  </si>
  <si>
    <t>Hodnotitel "B"</t>
  </si>
  <si>
    <t>H "A"</t>
  </si>
  <si>
    <t>H "B"</t>
  </si>
  <si>
    <t>Body - možnosti</t>
  </si>
  <si>
    <t>PP</t>
  </si>
  <si>
    <t>EKOLOGIE</t>
  </si>
  <si>
    <t>TECHNICKÁ KVALITA</t>
  </si>
  <si>
    <t>15 / 12 / 8 / 5 / 2 / 1</t>
  </si>
  <si>
    <t>5 / 2 / 0 = zamítnutí</t>
  </si>
  <si>
    <t>Souhrnné kritérium k projektu - technicky nedořešen</t>
  </si>
  <si>
    <t>5 / 0 = zamítnutí</t>
  </si>
  <si>
    <t>PPA</t>
  </si>
  <si>
    <t>PPB</t>
  </si>
  <si>
    <t>Soulad s plánováním v oblasti vod</t>
  </si>
  <si>
    <t>10 / 8 / 5 / 1</t>
  </si>
  <si>
    <t>8 / 5 / 3 / 1</t>
  </si>
  <si>
    <t>Chráněná území - zlepšení jakosti vod</t>
  </si>
  <si>
    <t>Velikost řešeného zdroje znečištění</t>
  </si>
  <si>
    <t>15 / 10 / 5</t>
  </si>
  <si>
    <t>7 / 5 / 4 / 3 / 2 / 1</t>
  </si>
  <si>
    <t>10 / 7 / 5 / 3 / 1</t>
  </si>
  <si>
    <t>10 / 7 / 5 / 1</t>
  </si>
  <si>
    <t>ČOV rek./int. - kvalita řešení</t>
  </si>
  <si>
    <t>ČOV rek./int. - náklady</t>
  </si>
  <si>
    <t>Kanalizace - nákladovost Kč/EO</t>
  </si>
  <si>
    <t>Kanalizace - nákladovost Kč/1bm</t>
  </si>
  <si>
    <t>Dešťové zdrže / OK - kvalita řešení</t>
  </si>
  <si>
    <t>Dešťové zdrže / OK - náklady</t>
  </si>
  <si>
    <t>5 / 3 / 2 / 0 = zamítnutí</t>
  </si>
  <si>
    <t>3 / 0 = zamítnutí</t>
  </si>
  <si>
    <t>2 / 1 / 0 = zamítnutí</t>
  </si>
  <si>
    <t>Odvedené znečištění přivaděčem ** (EO)</t>
  </si>
  <si>
    <t>nCOV/př &gt;2001EO</t>
  </si>
  <si>
    <t>nCOV/př &gt;=500 a =&lt;2000</t>
  </si>
  <si>
    <t>nCOV/př&lt;500</t>
  </si>
  <si>
    <t>Nová ČOV / přivaděč* - technologie</t>
  </si>
  <si>
    <t>Nová ČOV / přivaděč* - stavební část</t>
  </si>
  <si>
    <t>Rek. / int. ČOV** - technologie</t>
  </si>
  <si>
    <t>Rek. / int. ČOV** - stavební část</t>
  </si>
  <si>
    <t>Kanalizace vč. OK, ČS</t>
  </si>
  <si>
    <t>Ostatní objekty na síti (retenční nádrže, dešťové zdrže, odlehčovací komory...)</t>
  </si>
  <si>
    <t>skrýt</t>
  </si>
  <si>
    <t>Jednotka</t>
  </si>
  <si>
    <t>Hodnota</t>
  </si>
  <si>
    <t>km</t>
  </si>
  <si>
    <t>EO</t>
  </si>
  <si>
    <t>t/rok</t>
  </si>
  <si>
    <t>1.4.1</t>
  </si>
  <si>
    <t>1.4.2</t>
  </si>
  <si>
    <t>1.4.3</t>
  </si>
  <si>
    <r>
      <t>Podíl odpadních vod z průmyslu (látkové zatížení - průměrný údaj pro ukazatele CHSK</t>
    </r>
    <r>
      <rPr>
        <vertAlign val="subscript"/>
        <sz val="11"/>
        <rFont val="Calibri"/>
        <family val="2"/>
        <charset val="238"/>
        <scheme val="minor"/>
      </rPr>
      <t>Cr</t>
    </r>
    <r>
      <rPr>
        <sz val="11"/>
        <rFont val="Calibri"/>
        <family val="2"/>
        <charset val="238"/>
        <scheme val="minor"/>
      </rPr>
      <t>, BSK</t>
    </r>
    <r>
      <rPr>
        <vertAlign val="subscript"/>
        <sz val="11"/>
        <rFont val="Calibri"/>
        <family val="2"/>
        <charset val="238"/>
        <scheme val="minor"/>
      </rPr>
      <t>5</t>
    </r>
    <r>
      <rPr>
        <sz val="11"/>
        <rFont val="Calibri"/>
        <family val="2"/>
        <charset val="238"/>
        <scheme val="minor"/>
      </rPr>
      <t>, NL, N</t>
    </r>
    <r>
      <rPr>
        <vertAlign val="subscript"/>
        <sz val="11"/>
        <rFont val="Calibri"/>
        <family val="2"/>
        <charset val="238"/>
        <scheme val="minor"/>
      </rPr>
      <t>celk</t>
    </r>
    <r>
      <rPr>
        <sz val="11"/>
        <rFont val="Calibri"/>
        <family val="2"/>
        <charset val="238"/>
        <scheme val="minor"/>
      </rPr>
      <t>) – výpočet doložit samostatnou přílohou a zároveň uvést údaje o dalších ukazatelích znečištění specifikujících daný charakter průmyslové odpadní vody (%)</t>
    </r>
  </si>
  <si>
    <r>
      <t>Podíl odpadních vod z průmyslu (látkové zatížení -průměrný údaj pro ukazatele CHSK</t>
    </r>
    <r>
      <rPr>
        <vertAlign val="subscript"/>
        <sz val="11"/>
        <rFont val="Calibri"/>
        <family val="2"/>
        <charset val="238"/>
        <scheme val="minor"/>
      </rPr>
      <t>Cr</t>
    </r>
    <r>
      <rPr>
        <sz val="11"/>
        <rFont val="Calibri"/>
        <family val="2"/>
        <charset val="238"/>
        <scheme val="minor"/>
      </rPr>
      <t>, BSK</t>
    </r>
    <r>
      <rPr>
        <vertAlign val="subscript"/>
        <sz val="11"/>
        <rFont val="Calibri"/>
        <family val="2"/>
        <charset val="238"/>
        <scheme val="minor"/>
      </rPr>
      <t>5</t>
    </r>
    <r>
      <rPr>
        <sz val="11"/>
        <rFont val="Calibri"/>
        <family val="2"/>
        <charset val="238"/>
        <scheme val="minor"/>
      </rPr>
      <t>, NL, N</t>
    </r>
    <r>
      <rPr>
        <vertAlign val="subscript"/>
        <sz val="11"/>
        <rFont val="Calibri"/>
        <family val="2"/>
        <charset val="238"/>
        <scheme val="minor"/>
      </rPr>
      <t>celk</t>
    </r>
    <r>
      <rPr>
        <sz val="11"/>
        <rFont val="Calibri"/>
        <family val="2"/>
        <charset val="238"/>
        <scheme val="minor"/>
      </rPr>
      <t>) – výpočet doložit samostatnou přílohou a zároveň uvést údaje o dalších ukazatelích znečištění specifikujících daný charakter průmyslové odpadní vody (%)</t>
    </r>
  </si>
  <si>
    <r>
      <t>BSK</t>
    </r>
    <r>
      <rPr>
        <vertAlign val="subscript"/>
        <sz val="11"/>
        <rFont val="Calibri"/>
        <family val="2"/>
        <charset val="238"/>
        <scheme val="minor"/>
      </rPr>
      <t>5</t>
    </r>
  </si>
  <si>
    <r>
      <t>CHSK</t>
    </r>
    <r>
      <rPr>
        <vertAlign val="subscript"/>
        <sz val="11"/>
        <rFont val="Calibri"/>
        <family val="2"/>
        <charset val="238"/>
        <scheme val="minor"/>
      </rPr>
      <t>Cr</t>
    </r>
  </si>
  <si>
    <r>
      <t xml:space="preserve">P </t>
    </r>
    <r>
      <rPr>
        <vertAlign val="subscript"/>
        <sz val="11"/>
        <rFont val="Calibri"/>
        <family val="2"/>
        <charset val="238"/>
        <scheme val="minor"/>
      </rPr>
      <t>celk.</t>
    </r>
  </si>
  <si>
    <r>
      <t>N-NH</t>
    </r>
    <r>
      <rPr>
        <vertAlign val="superscript"/>
        <sz val="11"/>
        <rFont val="Calibri"/>
        <family val="2"/>
        <charset val="238"/>
        <scheme val="minor"/>
      </rPr>
      <t>4+</t>
    </r>
  </si>
  <si>
    <r>
      <t xml:space="preserve">N </t>
    </r>
    <r>
      <rPr>
        <vertAlign val="subscript"/>
        <sz val="11"/>
        <rFont val="Calibri"/>
        <family val="2"/>
        <charset val="238"/>
        <scheme val="minor"/>
      </rPr>
      <t>celk.</t>
    </r>
  </si>
  <si>
    <r>
      <t>Celkový organický uhlík</t>
    </r>
    <r>
      <rPr>
        <vertAlign val="superscript"/>
        <sz val="11"/>
        <rFont val="Calibri"/>
        <family val="2"/>
        <charset val="238"/>
        <scheme val="minor"/>
      </rPr>
      <t>*</t>
    </r>
  </si>
  <si>
    <r>
      <t>Látka CHSK</t>
    </r>
    <r>
      <rPr>
        <b/>
        <vertAlign val="subscript"/>
        <sz val="11"/>
        <rFont val="Calibri"/>
        <family val="2"/>
        <charset val="238"/>
        <scheme val="minor"/>
      </rPr>
      <t>Cr</t>
    </r>
    <r>
      <rPr>
        <b/>
        <sz val="11"/>
        <rFont val="Calibri"/>
        <family val="2"/>
        <charset val="238"/>
        <scheme val="minor"/>
      </rPr>
      <t xml:space="preserve"> povinné vždy, ostatní dle relevance</t>
    </r>
  </si>
  <si>
    <r>
      <t xml:space="preserve">Délka nově budovaných řadů </t>
    </r>
    <r>
      <rPr>
        <b/>
        <sz val="11"/>
        <rFont val="Calibri"/>
        <family val="2"/>
        <charset val="238"/>
        <scheme val="minor"/>
      </rPr>
      <t>bez přivaděče</t>
    </r>
    <r>
      <rPr>
        <sz val="11"/>
        <rFont val="Calibri"/>
        <family val="2"/>
        <charset val="238"/>
        <scheme val="minor"/>
      </rPr>
      <t xml:space="preserve"> (m)</t>
    </r>
  </si>
  <si>
    <t>OK</t>
  </si>
  <si>
    <t>DZ</t>
  </si>
  <si>
    <t>RN</t>
  </si>
  <si>
    <t>Počet vybudovaných záchytných nádrží</t>
  </si>
  <si>
    <t>Objem akumulačních nádrží</t>
  </si>
  <si>
    <t>ks</t>
  </si>
  <si>
    <t>m3</t>
  </si>
  <si>
    <t>m3/rok</t>
  </si>
  <si>
    <t>Počet obyvatel obce - dle Územního plánu ve výhledu max. 10 let</t>
  </si>
  <si>
    <t>Počet obyvatel obce -  současný stav</t>
  </si>
  <si>
    <t>Indikátor</t>
  </si>
  <si>
    <t>Délka kanalizačních řadů</t>
  </si>
  <si>
    <t>Vyber</t>
  </si>
  <si>
    <t>Nákladovost rek./ int. ČOV</t>
  </si>
  <si>
    <t>Nákladovost RN/DZ/OK</t>
  </si>
  <si>
    <t>Vyber nákladovost</t>
  </si>
  <si>
    <t>Odpovídá obvyklým cenám</t>
  </si>
  <si>
    <t>Překračuje obvyklé ceny a neodůvodněno řešením</t>
  </si>
  <si>
    <t>nákl Cov</t>
  </si>
  <si>
    <t>nákl DZ/OK…</t>
  </si>
  <si>
    <t xml:space="preserve">Opatření </t>
  </si>
  <si>
    <t>vybete Opatření #1</t>
  </si>
  <si>
    <t>Vyber kvalitu řešení rek. / int. ČOV</t>
  </si>
  <si>
    <t>Kvalita řešení - technické opatření</t>
  </si>
  <si>
    <t>Technické opatření řeší danou problematiku odpovídajícím způsobem?</t>
  </si>
  <si>
    <t>ostatní</t>
  </si>
  <si>
    <r>
      <t xml:space="preserve">Kvalita navrženého řešení rek. / int. ČOV </t>
    </r>
    <r>
      <rPr>
        <i/>
        <sz val="11"/>
        <color theme="1"/>
        <rFont val="Calibri"/>
        <family val="2"/>
        <charset val="238"/>
        <scheme val="minor"/>
      </rPr>
      <t>- je relevantní pro 1.4.2</t>
    </r>
  </si>
  <si>
    <t>lze přidat řádky…</t>
  </si>
  <si>
    <t>kč/EO</t>
  </si>
  <si>
    <t>Kč/bm</t>
  </si>
  <si>
    <t>Nová ČOV/přivaděč - nákladová efektivnost Kč/EO</t>
  </si>
  <si>
    <t>HA</t>
  </si>
  <si>
    <t>HB</t>
  </si>
  <si>
    <t>SCH</t>
  </si>
  <si>
    <r>
      <t xml:space="preserve">Parametry nové ČOV </t>
    </r>
    <r>
      <rPr>
        <sz val="12"/>
        <color theme="1"/>
        <rFont val="Calibri"/>
        <family val="2"/>
        <charset val="238"/>
        <scheme val="minor"/>
      </rPr>
      <t>-</t>
    </r>
    <r>
      <rPr>
        <i/>
        <sz val="12"/>
        <color theme="1"/>
        <rFont val="Calibri"/>
        <family val="2"/>
        <charset val="238"/>
        <scheme val="minor"/>
      </rPr>
      <t xml:space="preserve"> relevantní pro 1.4.1</t>
    </r>
  </si>
  <si>
    <r>
      <t xml:space="preserve">Parametry rek. / int. ČOV </t>
    </r>
    <r>
      <rPr>
        <sz val="12"/>
        <color theme="1"/>
        <rFont val="Calibri"/>
        <family val="2"/>
        <charset val="238"/>
        <scheme val="minor"/>
      </rPr>
      <t xml:space="preserve">- </t>
    </r>
    <r>
      <rPr>
        <i/>
        <sz val="12"/>
        <color theme="1"/>
        <rFont val="Calibri"/>
        <family val="2"/>
        <charset val="238"/>
        <scheme val="minor"/>
      </rPr>
      <t>relevantní pro 1.4.2</t>
    </r>
  </si>
  <si>
    <r>
      <t xml:space="preserve">Objekty na síti </t>
    </r>
    <r>
      <rPr>
        <i/>
        <sz val="12"/>
        <color theme="1"/>
        <rFont val="Calibri"/>
        <family val="2"/>
        <charset val="238"/>
        <scheme val="minor"/>
      </rPr>
      <t>- relevantní pro 1.4.3</t>
    </r>
  </si>
  <si>
    <r>
      <t xml:space="preserve">Parametry kanalizace </t>
    </r>
    <r>
      <rPr>
        <sz val="12"/>
        <color theme="1"/>
        <rFont val="Calibri"/>
        <family val="2"/>
        <charset val="238"/>
        <scheme val="minor"/>
      </rPr>
      <t xml:space="preserve">- </t>
    </r>
    <r>
      <rPr>
        <i/>
        <sz val="12"/>
        <color theme="1"/>
        <rFont val="Calibri"/>
        <family val="2"/>
        <charset val="238"/>
        <scheme val="minor"/>
      </rPr>
      <t>relevantní pro 1.4.1</t>
    </r>
  </si>
  <si>
    <t>301 - 500 EO</t>
  </si>
  <si>
    <t>Překračuje obvyklé ceny, ale náležitě odůvodněno řešením</t>
  </si>
  <si>
    <t>Opatření řeší problematiku ČOV a zároveň plní úroveň BAT nebo doplňuje technologii o oddělené srážení fosforu nebo doplňuje technologii o simultánní srážení fosforu u ČOV do 2000EO</t>
  </si>
  <si>
    <t>Opatření řeší problematiku ČOV, ale neplní úroveň BAT a projekt řeší u Čov nad 2000 EO doplnění technologie odstraňování fosforu</t>
  </si>
  <si>
    <t>Opatření řeší problematiku ČOV, ale neplní úroveň BAT a zároveň nedoplňuje technologii na odstraňování fosforu</t>
  </si>
  <si>
    <r>
      <t xml:space="preserve">Identifikace projektu </t>
    </r>
    <r>
      <rPr>
        <i/>
        <sz val="12"/>
        <rFont val="Calibri"/>
        <family val="2"/>
        <charset val="238"/>
        <scheme val="minor"/>
      </rPr>
      <t>- povinné</t>
    </r>
  </si>
  <si>
    <r>
      <t>Aglomerace (dle PRVKUK)</t>
    </r>
    <r>
      <rPr>
        <i/>
        <sz val="12"/>
        <color theme="1"/>
        <rFont val="Calibri"/>
        <family val="2"/>
        <charset val="238"/>
        <scheme val="minor"/>
      </rPr>
      <t xml:space="preserve"> - povinné</t>
    </r>
  </si>
  <si>
    <r>
      <t xml:space="preserve">Soulad s plánováním v oblasti vod (dle vyjádření příslušného státního podniku Povodí) </t>
    </r>
    <r>
      <rPr>
        <i/>
        <sz val="12"/>
        <color theme="1"/>
        <rFont val="Calibri"/>
        <family val="2"/>
        <charset val="238"/>
        <scheme val="minor"/>
      </rPr>
      <t>- povinné</t>
    </r>
  </si>
  <si>
    <r>
      <t>Vliv opatření na stav vodního útvaru</t>
    </r>
    <r>
      <rPr>
        <i/>
        <sz val="12"/>
        <color theme="1"/>
        <rFont val="Calibri"/>
        <family val="2"/>
        <charset val="238"/>
        <scheme val="minor"/>
      </rPr>
      <t xml:space="preserve"> - povinné</t>
    </r>
  </si>
  <si>
    <r>
      <t>Velikost řešeného množství znečištění navíc</t>
    </r>
    <r>
      <rPr>
        <i/>
        <sz val="12"/>
        <color theme="1"/>
        <rFont val="Calibri"/>
        <family val="2"/>
        <charset val="238"/>
        <scheme val="minor"/>
      </rPr>
      <t xml:space="preserve"> - povinné pro 1.4.1 a 1.4.3, pro 1.4.2 je-li relevantní</t>
    </r>
  </si>
  <si>
    <r>
      <t xml:space="preserve">Náklady (bez DPH) </t>
    </r>
    <r>
      <rPr>
        <i/>
        <sz val="12"/>
        <color theme="1"/>
        <rFont val="Calibri"/>
        <family val="2"/>
        <charset val="238"/>
        <scheme val="minor"/>
      </rPr>
      <t>- povinné dle typu opatření</t>
    </r>
  </si>
  <si>
    <r>
      <t>Opatření projektu</t>
    </r>
    <r>
      <rPr>
        <sz val="12"/>
        <color indexed="8"/>
        <rFont val="Calibri"/>
        <family val="2"/>
        <charset val="238"/>
        <scheme val="minor"/>
      </rPr>
      <t xml:space="preserve"> -</t>
    </r>
    <r>
      <rPr>
        <i/>
        <sz val="12"/>
        <color indexed="8"/>
        <rFont val="Calibri"/>
        <family val="2"/>
        <charset val="238"/>
        <scheme val="minor"/>
      </rPr>
      <t xml:space="preserve"> povinné</t>
    </r>
  </si>
  <si>
    <r>
      <rPr>
        <b/>
        <sz val="11"/>
        <color theme="1"/>
        <rFont val="Calibri"/>
        <family val="2"/>
        <charset val="238"/>
        <scheme val="minor"/>
      </rPr>
      <t xml:space="preserve"> CHSK</t>
    </r>
    <r>
      <rPr>
        <b/>
        <vertAlign val="subscript"/>
        <sz val="11"/>
        <color theme="1"/>
        <rFont val="Calibri"/>
        <family val="2"/>
        <charset val="238"/>
        <scheme val="minor"/>
      </rPr>
      <t>Cr</t>
    </r>
    <r>
      <rPr>
        <b/>
        <sz val="11"/>
        <color theme="1"/>
        <rFont val="Calibri"/>
        <family val="2"/>
        <charset val="238"/>
        <scheme val="minor"/>
      </rPr>
      <t xml:space="preserve"> povinné vždy</t>
    </r>
    <r>
      <rPr>
        <sz val="11"/>
        <color theme="1"/>
        <rFont val="Calibri"/>
        <family val="2"/>
        <charset val="238"/>
        <scheme val="minor"/>
      </rPr>
      <t>, ostatní dle relevance.</t>
    </r>
  </si>
  <si>
    <t>Délka nově budovaného přivaděče* (m)</t>
  </si>
  <si>
    <t>*přivaděč = kanalizace od poslední spojné šachty kanalizačních řadů nebo ČS výtlaku na ČOV situovanou v katastru jiné obce</t>
  </si>
  <si>
    <r>
      <t xml:space="preserve">Indikátory projektu </t>
    </r>
    <r>
      <rPr>
        <i/>
        <sz val="12"/>
        <color theme="1"/>
        <rFont val="Calibri"/>
        <family val="2"/>
        <charset val="238"/>
        <scheme val="minor"/>
      </rPr>
      <t>- povinné dle opatření</t>
    </r>
  </si>
  <si>
    <r>
      <t xml:space="preserve">Souhrnné kritérium </t>
    </r>
    <r>
      <rPr>
        <i/>
        <sz val="12"/>
        <color theme="1"/>
        <rFont val="Calibri"/>
        <family val="2"/>
        <charset val="238"/>
        <scheme val="minor"/>
      </rPr>
      <t>- povinné</t>
    </r>
  </si>
  <si>
    <t>Projekt technicky nedořešen</t>
  </si>
  <si>
    <t>TŘ</t>
  </si>
  <si>
    <t>* Nunté doložit výpočtem</t>
  </si>
  <si>
    <t>pak zneviditelnít!!!</t>
  </si>
  <si>
    <t>Kanalizace gravitační bez přivaděče - řady (m)</t>
  </si>
  <si>
    <t>Kanalizace podtlaková bez přivaděče - řady (m)</t>
  </si>
  <si>
    <t>Výtlaky bez přivaděče (m)</t>
  </si>
  <si>
    <t>Podchycení volných výustí - 500 EO a více v aglomeracích pod 2000 EO</t>
  </si>
  <si>
    <t>Podchycení volných výustí - 500 EO a více v aglomeracích nad 2000 EO (plnění Směrnice 91/271/EHS)</t>
  </si>
  <si>
    <t>Opatření má podstatný (přímý) vliv pro naplnění cílů k dosažení dobrého stavu nevyhovujícího vodního útvaru</t>
  </si>
  <si>
    <t>Opatření má částečný vliv pro naplnění cílů k dosažení dobrého stavu nevyhovujícího vodního útvaru</t>
  </si>
  <si>
    <t>Opatření má podstatný vliv pro zlepšení stavu potenciálně nevyhovujícího vodního útvaru</t>
  </si>
  <si>
    <t>Ostatní</t>
  </si>
  <si>
    <t>Podchycení volných výustí - méně než 500 EO</t>
  </si>
  <si>
    <t>1.4.1 + 1.4.2 + 1.4.3</t>
  </si>
  <si>
    <t>Uzavřená Smlouva o dílo na realizaci</t>
  </si>
  <si>
    <t>SP</t>
  </si>
  <si>
    <t>smlouva</t>
  </si>
  <si>
    <t>SP+Smlouva</t>
  </si>
  <si>
    <t>pp</t>
  </si>
  <si>
    <t>Projektová příprava</t>
  </si>
  <si>
    <r>
      <t xml:space="preserve">Projektová přípravenost (vyber      ) </t>
    </r>
    <r>
      <rPr>
        <sz val="12"/>
        <color theme="1"/>
        <rFont val="Calibri"/>
        <family val="2"/>
        <charset val="238"/>
        <scheme val="minor"/>
      </rPr>
      <t>-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dle relevance Výzvy</t>
    </r>
  </si>
  <si>
    <t>Kanalizace tlaková bez přivaděče - řady (m)</t>
  </si>
  <si>
    <r>
      <t>Snížení množství odlehčených odpadních vod</t>
    </r>
    <r>
      <rPr>
        <b/>
        <sz val="11"/>
        <color theme="1"/>
        <rFont val="Calibri"/>
        <family val="2"/>
        <charset val="238"/>
        <scheme val="minor"/>
      </rPr>
      <t>*</t>
    </r>
  </si>
  <si>
    <r>
      <t>Přehled stok dle ÚR / SP</t>
    </r>
    <r>
      <rPr>
        <i/>
        <sz val="12"/>
        <color theme="1"/>
        <rFont val="Calibri"/>
        <family val="2"/>
        <charset val="238"/>
        <scheme val="minor"/>
      </rPr>
      <t xml:space="preserve"> (m)</t>
    </r>
  </si>
  <si>
    <t>specifický cíl</t>
  </si>
  <si>
    <t>název žadatele:</t>
  </si>
  <si>
    <t>název projektu:</t>
  </si>
  <si>
    <t>číslo projektu:</t>
  </si>
  <si>
    <t>číslo výzvy:</t>
  </si>
  <si>
    <t>Celkové výdaje:</t>
  </si>
  <si>
    <t>Nezpůsobilé výdaje:</t>
  </si>
  <si>
    <t>Způsobilé výdaje:</t>
  </si>
  <si>
    <t>Podpora SFŽP:</t>
  </si>
  <si>
    <t>Je projekt technicky nedořešen?</t>
  </si>
  <si>
    <t>Počet bodů za hodnotitele B</t>
  </si>
  <si>
    <t>Počet bodů za hodnotitele A</t>
  </si>
  <si>
    <t>získal projekt z nějakého kritéria červenou nulu?</t>
  </si>
  <si>
    <t>Jméno hodnotitele A</t>
  </si>
  <si>
    <t>Jméno hodnotitele B</t>
  </si>
  <si>
    <t>Jméno VPM</t>
  </si>
  <si>
    <t>Projektová připravenost</t>
  </si>
  <si>
    <t>Technická kvalita projektu</t>
  </si>
  <si>
    <t>Technicky nedořešeno</t>
  </si>
  <si>
    <t>Vyřazen na vylučovacím kritériu</t>
  </si>
  <si>
    <t>Aglomerace dle PRVKUK</t>
  </si>
  <si>
    <t>Náklady na ČOV / přivaděč - technologická část</t>
  </si>
  <si>
    <t>Náklady na ČOV / přivaděč - stavební část</t>
  </si>
  <si>
    <t>Chem. spotř. kyslíku, Cr-metoda [t/rok]</t>
  </si>
  <si>
    <t>Celkový fosfor [t/rok]</t>
  </si>
  <si>
    <t>Kapacita ČOV po realizaci [EO]</t>
  </si>
  <si>
    <t>Délka nově budované kanalizace celkem [m]</t>
  </si>
  <si>
    <t>Délka nově přivaděčů [m]</t>
  </si>
  <si>
    <t>Délka nově budovaných připojení [m]</t>
  </si>
  <si>
    <t>Odvedené znečištění novou kanalizací [EO]</t>
  </si>
  <si>
    <t>Kanalizace gravitační - řady [m]</t>
  </si>
  <si>
    <t>Kanalizace tlaková - řady [m]</t>
  </si>
  <si>
    <t>Kanalizace podtlaková - řady [m]</t>
  </si>
  <si>
    <t>Přípojky gravitační [m]</t>
  </si>
  <si>
    <t>Přípojky tlakové [m]</t>
  </si>
  <si>
    <t>Přípojky podtlakové [m]</t>
  </si>
  <si>
    <t xml:space="preserve">Kanalizace - nákladovost v Kč / EO [body]  </t>
  </si>
  <si>
    <t xml:space="preserve">Kanalizace - nákladovost v Kč / EO </t>
  </si>
  <si>
    <t xml:space="preserve">Kanalizace - nákladovost v Kč/1bm [body] </t>
  </si>
  <si>
    <t>Body SP - vážený průměr</t>
  </si>
  <si>
    <t>Vyplňte název projektu</t>
  </si>
  <si>
    <t>Kanalizace - nákladovost v  [Kč/1bm]</t>
  </si>
  <si>
    <t>Ano</t>
  </si>
  <si>
    <t>Výstup  z hodnocení</t>
  </si>
  <si>
    <t>Obecná část</t>
  </si>
  <si>
    <t>Část za OOV</t>
  </si>
  <si>
    <t>1.4 Podpora přístupu k vodě a udržitelného hospodaření s vodou</t>
  </si>
  <si>
    <t>Ne</t>
  </si>
  <si>
    <t>S.C. 1.4 Podpora přístupu k vodě a udržitelného hospodaření s vodou</t>
  </si>
  <si>
    <t>Celková délka nově budovaných kanalizačních řadů (m)</t>
  </si>
  <si>
    <t>chyby/poznámky od PM</t>
  </si>
  <si>
    <t>Pokyny a pravidla k vyplnění FTP 2021+</t>
  </si>
  <si>
    <t xml:space="preserve">Identifikace projektu: </t>
  </si>
  <si>
    <t xml:space="preserve">Vyplňte žadatele dotace </t>
  </si>
  <si>
    <t>Projektová opatření</t>
  </si>
  <si>
    <t xml:space="preserve">Posouzení variant centralizované vs. decentralizované (více ČOV, domovní ČOV)? Zdůvodnění vybraného řešení.  </t>
  </si>
  <si>
    <t xml:space="preserve">Posouzení ekonomiky zvoleného řešení? Srovnání centralizovaného / decentralizovaného řešení. Zdůvodnění zvoleného řešení. </t>
  </si>
  <si>
    <t xml:space="preserve">Posouzení varianty odvedení (přečerpání) odpadních vod na již fungující větší ČOV? Zdůvodnění vybraného řešení.  </t>
  </si>
  <si>
    <t xml:space="preserve">Posouzení varianty intenzifikace / rekonstrukce fungující ČOV vs. výstavba nové ČOV? Zdůvodnění zvoleného řešení. </t>
  </si>
  <si>
    <t xml:space="preserve">Technické posouzení varianty výstavba gravitační / tlakové / podtlakové kanalizace. Zdůvodnění vybraného řešení.  </t>
  </si>
  <si>
    <t xml:space="preserve">Ekonomické posouzení varianty výstavba gravitační / tlakové / podtlakové kanalizace. Zdůvodnění vybraného řešení.  </t>
  </si>
  <si>
    <t>OPŽP 2021-2027</t>
  </si>
  <si>
    <t>1.4.1 Dobudování a výstavba čistíren odpadních vod; dobudování a výstavba kanalizací</t>
  </si>
  <si>
    <t>Délka nově budované kanalizace</t>
  </si>
  <si>
    <t>Počet nově budovaných ČOV</t>
  </si>
  <si>
    <t>Nová kapacita pro čištění odpadních vod</t>
  </si>
  <si>
    <t>Modernizovaná kapacita pro čištění odpadních vod</t>
  </si>
  <si>
    <r>
      <t>Snížení množství vypouštěného znečištění v ukazateli CHSK</t>
    </r>
    <r>
      <rPr>
        <vertAlign val="subscript"/>
        <sz val="11"/>
        <color theme="1"/>
        <rFont val="Calibri"/>
        <family val="2"/>
        <charset val="238"/>
        <scheme val="minor"/>
      </rPr>
      <t>Cr</t>
    </r>
  </si>
  <si>
    <r>
      <t>Snížení množství vypouštěného znečištění v ukazateli CHSK</t>
    </r>
    <r>
      <rPr>
        <vertAlign val="subscript"/>
        <sz val="11"/>
        <color theme="1"/>
        <rFont val="Calibri"/>
        <family val="2"/>
        <charset val="238"/>
        <scheme val="minor"/>
      </rPr>
      <t>Cr</t>
    </r>
    <r>
      <rPr>
        <sz val="11"/>
        <color theme="1"/>
        <rFont val="Calibri"/>
        <family val="2"/>
        <charset val="238"/>
        <scheme val="minor"/>
      </rPr>
      <t xml:space="preserve"> v opatření 1.4.1</t>
    </r>
  </si>
  <si>
    <r>
      <t>Snížení množství vypouštěného znečištění v ukazateli CHSK</t>
    </r>
    <r>
      <rPr>
        <vertAlign val="subscript"/>
        <sz val="11"/>
        <color theme="1"/>
        <rFont val="Calibri"/>
        <family val="2"/>
        <charset val="238"/>
        <scheme val="minor"/>
      </rPr>
      <t>Cr</t>
    </r>
    <r>
      <rPr>
        <sz val="11"/>
        <color theme="1"/>
        <rFont val="Calibri"/>
        <family val="2"/>
        <charset val="238"/>
        <scheme val="minor"/>
      </rPr>
      <t xml:space="preserve"> v opatření 1.4.2</t>
    </r>
    <r>
      <rPr>
        <sz val="11"/>
        <color theme="1"/>
        <rFont val="Calibri"/>
        <family val="2"/>
        <charset val="238"/>
        <scheme val="minor"/>
      </rPr>
      <t/>
    </r>
  </si>
  <si>
    <r>
      <t>Snížení množství vypouštěného znečištění v ukazateli CHSK</t>
    </r>
    <r>
      <rPr>
        <vertAlign val="subscript"/>
        <sz val="11"/>
        <color theme="1"/>
        <rFont val="Calibri"/>
        <family val="2"/>
        <charset val="238"/>
        <scheme val="minor"/>
      </rPr>
      <t>Cr</t>
    </r>
    <r>
      <rPr>
        <sz val="11"/>
        <color theme="1"/>
        <rFont val="Calibri"/>
        <family val="2"/>
        <charset val="238"/>
        <scheme val="minor"/>
      </rPr>
      <t xml:space="preserve"> v opatření 1.4.3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</si>
  <si>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Počet EO </t>
    </r>
    <r>
      <rPr>
        <b/>
        <sz val="11"/>
        <color theme="1"/>
        <rFont val="Calibri"/>
        <family val="2"/>
        <charset val="238"/>
        <scheme val="minor"/>
      </rPr>
      <t>nově</t>
    </r>
    <r>
      <rPr>
        <sz val="11"/>
        <color theme="1"/>
        <rFont val="Calibri"/>
        <family val="2"/>
        <charset val="238"/>
        <scheme val="minor"/>
      </rPr>
      <t xml:space="preserve"> napojených projektem</t>
    </r>
  </si>
  <si>
    <t>Sem vložte odkaz na část plánu rozvoje vodovodů a kanalizací kraje týkající se předmětné akce</t>
  </si>
  <si>
    <r>
      <t>PRVÚK odkaz</t>
    </r>
    <r>
      <rPr>
        <sz val="12"/>
        <color theme="1"/>
        <rFont val="Calibri"/>
        <family val="2"/>
        <charset val="238"/>
        <scheme val="minor"/>
      </rPr>
      <t xml:space="preserve"> - </t>
    </r>
    <r>
      <rPr>
        <i/>
        <sz val="12"/>
        <color theme="1"/>
        <rFont val="Calibri"/>
        <family val="2"/>
        <charset val="238"/>
        <scheme val="minor"/>
      </rPr>
      <t>povinné</t>
    </r>
  </si>
  <si>
    <t>Počet měření (zařízení) odlehčených odpadních vod</t>
  </si>
  <si>
    <t>Popište současný stav - technické údaje o stávajících sítích/zařízeních, jejich kondici, napojení EO , vytíženosti…</t>
  </si>
  <si>
    <t>Popište hlavní důvody a cíle realizace projektu...</t>
  </si>
  <si>
    <t>vybete Opatření #2 je-li relevantní</t>
  </si>
  <si>
    <t>vybete Opatření #3 je-li relevantní</t>
  </si>
  <si>
    <t>1. Údaje o současném stavu VHI v řešené oblasti/lokalitě</t>
  </si>
  <si>
    <t>obyvatel</t>
  </si>
  <si>
    <t>2. Účel realizace projektu</t>
  </si>
  <si>
    <t>Počet obyvatel obce (výhled-dle Územního plánu) </t>
  </si>
  <si>
    <t xml:space="preserve">                            Hodnotící kritéria</t>
  </si>
  <si>
    <t>Popište ekonomické klady/zápory vybraného řešení vůči dalším variantám, případně uveďte odkaz na jiný dokument, který toto posouzení obsahuje</t>
  </si>
  <si>
    <t>Popište technické výhody/nevýhody vybraného řešení vůči dalším variantám, případně uveďte odkaz na jiný dokument, který toto posouzení obsahuje</t>
  </si>
  <si>
    <t>Popište důvody výběru variantního řešení projektu, případně uveďte odkaz na jiný dokument, který toto posouzení obsahuje</t>
  </si>
  <si>
    <t>3.1a Technické posouzení a vyhodnocení variant centralizované vs. decentralizované - více ČOV/domovní ČOV (je-li relevantní)</t>
  </si>
  <si>
    <t>3.1b Ekonomické posouzení a vyhodnocení zvoleného řešení. Srovnání centralizovaného vs. decentralizovaného řešení (je-li relevantní)</t>
  </si>
  <si>
    <t>3.2a Technické posouzení a vyhodnocení varianty odvedení (přečerpání) odpadních vod na stávající ČOV vs. výstavby nové ČOV (je-li relevantní)</t>
  </si>
  <si>
    <t>3.2b Ekonomické posouzení a vyhodnocení varianty odvedení (přečerpání) odpadních vod na stávající ČOV vs. výstavby nové ČOV (je-li relevantní)</t>
  </si>
  <si>
    <t>3.3b Ekonomické posouzení a vyhodnocení varianty intenzifikace / rekonstrukce stávající  ČOV vs. výstavba nové ČOV  (je-li relevantní)</t>
  </si>
  <si>
    <t>3.4a Technické posouzení a vyhodnocení varianty výstavby gravitační / tlakové / podtlakové kanalizace  (je-li relevantní)</t>
  </si>
  <si>
    <t>3.5 Zdůvodnění vybraného řešení (shrnutí).</t>
  </si>
  <si>
    <t>3.4b Ekonomické posouzení a vyhodonocení varianty výstavby gravitační / tlakové / podtlakové kanalizace  (je-li relevantní)</t>
  </si>
  <si>
    <t>3.3a Technické posouzení a vyhodnocení varianty intenzifikace / rekonstrukce stávající ČOV vs. výstavba nové ČOV (je-li relevantní)</t>
  </si>
  <si>
    <t xml:space="preserve">3. Posouzení variant řešení </t>
  </si>
  <si>
    <t>CZ.05.XXX</t>
  </si>
  <si>
    <t>opatření #1</t>
  </si>
  <si>
    <t>opatření #2</t>
  </si>
  <si>
    <t>opatření #3</t>
  </si>
  <si>
    <t>Vliv opatření na stav vodního toku</t>
  </si>
  <si>
    <t>Chráněná území</t>
  </si>
  <si>
    <t>Náklady na kanalizaci (včetně OK, ČS)</t>
  </si>
  <si>
    <t>Náklady na ostatní objekty na síti (retenční nádrže, dešťové zdrže, odlehčovací komory)</t>
  </si>
  <si>
    <t>Kapacita nově budovaných ČOV [EO]</t>
  </si>
  <si>
    <t>Délka nově budovaných řadů bez přivaděče [m]</t>
  </si>
  <si>
    <t>Výtlaky bez přivaděče [m]</t>
  </si>
  <si>
    <t xml:space="preserve">Nová ČOV/přivaděč - nákladovost [body]  </t>
  </si>
  <si>
    <t xml:space="preserve">Nová ČOV/přivaděč - nákladovost [Kč/EO] </t>
  </si>
  <si>
    <t xml:space="preserve">rekonstruovaná ČOV - kvalita řešení [body]  </t>
  </si>
  <si>
    <t xml:space="preserve">rekonstruovaná ČOV - náklady [body]  </t>
  </si>
  <si>
    <t xml:space="preserve">Dešťové zdrže / OK - kvalita řešení [body]  </t>
  </si>
  <si>
    <t xml:space="preserve">Dešťové zdrže / OK - náklady [body]  </t>
  </si>
  <si>
    <t xml:space="preserve">SKP - technicky nedořešen [body]  </t>
  </si>
  <si>
    <t>Volné výusti / pobočkové ČOV / dostavba kanalizace 98% - 2 000 EO</t>
  </si>
  <si>
    <t>kategorie projektů</t>
  </si>
  <si>
    <t>Vyber kategorii</t>
  </si>
  <si>
    <t>Vlastní zdroje žadatele:</t>
  </si>
  <si>
    <t>Vyber uznatelnost</t>
  </si>
  <si>
    <t>DPH je způsobilé:</t>
  </si>
  <si>
    <t>tisk</t>
  </si>
  <si>
    <t>PDF bez HA/HB/VPM</t>
  </si>
  <si>
    <r>
      <t>V listě "</t>
    </r>
    <r>
      <rPr>
        <b/>
        <sz val="11"/>
        <rFont val="Calibri"/>
        <family val="2"/>
        <charset val="238"/>
        <scheme val="minor"/>
      </rPr>
      <t>Popis projektu</t>
    </r>
    <r>
      <rPr>
        <sz val="11"/>
        <rFont val="Calibri"/>
        <family val="2"/>
        <charset val="238"/>
        <scheme val="minor"/>
      </rPr>
      <t>" vyplňte všechny kolonky označené doprovodným textem  "</t>
    </r>
    <r>
      <rPr>
        <i/>
        <sz val="11"/>
        <rFont val="Calibri"/>
        <family val="2"/>
        <charset val="238"/>
        <scheme val="minor"/>
      </rPr>
      <t>Popište/Vyplňte</t>
    </r>
    <r>
      <rPr>
        <sz val="11"/>
        <rFont val="Calibri"/>
        <family val="2"/>
        <charset val="238"/>
        <scheme val="minor"/>
      </rPr>
      <t>"</t>
    </r>
  </si>
  <si>
    <r>
      <t>Na listě "</t>
    </r>
    <r>
      <rPr>
        <b/>
        <sz val="11"/>
        <color theme="1"/>
        <rFont val="Calibri"/>
        <family val="2"/>
        <charset val="238"/>
        <scheme val="minor"/>
      </rPr>
      <t>Projekt#</t>
    </r>
    <r>
      <rPr>
        <b/>
        <sz val="1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" si </t>
    </r>
    <r>
      <rPr>
        <u/>
        <sz val="11"/>
        <color theme="1"/>
        <rFont val="Calibri"/>
        <family val="2"/>
        <charset val="238"/>
        <scheme val="minor"/>
      </rPr>
      <t>vždy</t>
    </r>
    <r>
      <rPr>
        <sz val="11"/>
        <color theme="1"/>
        <rFont val="Calibri"/>
        <family val="2"/>
        <charset val="238"/>
        <scheme val="minor"/>
      </rPr>
      <t xml:space="preserve"> vyberte z nabízených možností rolovacího seznamu či zaškrtněte checkbox v případě odkazu "</t>
    </r>
    <r>
      <rPr>
        <i/>
        <sz val="11"/>
        <color theme="1"/>
        <rFont val="Calibri"/>
        <family val="2"/>
        <charset val="238"/>
        <scheme val="minor"/>
      </rPr>
      <t>povinné</t>
    </r>
    <r>
      <rPr>
        <sz val="11"/>
        <color theme="1"/>
        <rFont val="Calibri"/>
        <family val="2"/>
        <charset val="238"/>
        <scheme val="minor"/>
      </rPr>
      <t>". U ostaních pouze "</t>
    </r>
    <r>
      <rPr>
        <i/>
        <sz val="11"/>
        <color theme="1"/>
        <rFont val="Calibri"/>
        <family val="2"/>
        <charset val="238"/>
        <scheme val="minor"/>
      </rPr>
      <t>je-li to relevantní</t>
    </r>
    <r>
      <rPr>
        <sz val="11"/>
        <color theme="1"/>
        <rFont val="Calibri"/>
        <family val="2"/>
        <charset val="238"/>
        <scheme val="minor"/>
      </rPr>
      <t xml:space="preserve">" dle řešeného opatření projektu. Šedá pole se vyplňují/dopočítávají automaticky. </t>
    </r>
  </si>
  <si>
    <t>Vyberte výzvu pro projekt:</t>
  </si>
  <si>
    <t>Pavelková</t>
  </si>
  <si>
    <t>kat. 1 „ČOV a kanalizace“ nebo „Výstavba kanalizace s napojením přivaděčem na stávající ČOV v jiné obci“ včetně SP této kategorie</t>
  </si>
  <si>
    <t>kat. 2 „Pouze kanalizace“ (mimo projekty kanalizací řešené v kategorii 1) včetně SP této kategorie</t>
  </si>
  <si>
    <t>kat. 3 "Pouze ČOV“ (nová či rekonstrukce) včetně SP této kategorie</t>
  </si>
  <si>
    <t>Počet obyvatel nově napojených na veřejné čištění odpadních vod (= indikátor "RCR 42")</t>
  </si>
  <si>
    <t>EKOLOGICKÁ RELEVANCE</t>
  </si>
  <si>
    <t>Body získané</t>
  </si>
  <si>
    <t>CELKEM BODŮ</t>
  </si>
  <si>
    <r>
      <rPr>
        <b/>
        <sz val="12"/>
        <rFont val="Calibri"/>
        <family val="2"/>
        <charset val="238"/>
        <scheme val="minor"/>
      </rPr>
      <t>Komentář SFŽP k hodnocení</t>
    </r>
    <r>
      <rPr>
        <sz val="12"/>
        <rFont val="Calibri"/>
        <family val="2"/>
        <charset val="238"/>
        <scheme val="minor"/>
      </rPr>
      <t>: bez komentáře</t>
    </r>
  </si>
  <si>
    <r>
      <t xml:space="preserve">Je zakázáno mazat či měnit vzorce, přidávat či odebírat řádky (vyjma řádku 163 a níže). Na konci listu "Projekt#1" je výpočet předběžného </t>
    </r>
    <r>
      <rPr>
        <b/>
        <sz val="11"/>
        <color theme="1"/>
        <rFont val="Calibri"/>
        <family val="2"/>
        <charset val="238"/>
        <scheme val="minor"/>
      </rPr>
      <t>bodového hodnocení</t>
    </r>
    <r>
      <rPr>
        <sz val="11"/>
        <color theme="1"/>
        <rFont val="Calibri"/>
        <family val="2"/>
        <charset val="238"/>
        <scheme val="minor"/>
      </rPr>
      <t xml:space="preserve"> dle vyplněného FTP. </t>
    </r>
  </si>
  <si>
    <t>Vyber výzvu</t>
  </si>
  <si>
    <t>Bodové hodnocení projektu dle žadatelem vyplněného FTP</t>
  </si>
  <si>
    <r>
      <t>Podchycení volných výustí (</t>
    </r>
    <r>
      <rPr>
        <b/>
        <i/>
        <sz val="12"/>
        <color theme="1"/>
        <rFont val="Calibri"/>
        <family val="2"/>
        <charset val="238"/>
        <scheme val="minor"/>
      </rPr>
      <t>s existujícím povolením k vypouštění</t>
    </r>
    <r>
      <rPr>
        <b/>
        <sz val="12"/>
        <color theme="1"/>
        <rFont val="Calibri"/>
        <family val="2"/>
        <charset val="238"/>
        <scheme val="minor"/>
      </rPr>
      <t>) nebo přepojení či intenzifikace pobočkových ČOV případně výstavba kanalizace v aglomeraci nad 2000 EO -</t>
    </r>
    <r>
      <rPr>
        <i/>
        <sz val="12"/>
        <color theme="1"/>
        <rFont val="Calibri"/>
        <family val="2"/>
        <charset val="238"/>
        <scheme val="minor"/>
      </rPr>
      <t xml:space="preserve"> je-li relevantní </t>
    </r>
  </si>
  <si>
    <t>Volné výusti / přepojení či int. pobočkových ČOV / dostavba kanalizace v aglomeraci nad 2000 EO s nap. pod 98%</t>
  </si>
  <si>
    <t>Přepojení či intenzifikace nevyhovujících pobočkových ČOV v aglomeracích nad 2000 EO či výstavba kanalizace s mírou napojení pod 98% v aglomeracích nad 2000 EO</t>
  </si>
  <si>
    <t>MŽP_43.výzva, SC 1.4, opatření 1.4.1, průběžná/nesoutěžní</t>
  </si>
  <si>
    <t>MŽP_42.výzva, SC 1.4, opatření 1.4.1,1.4.2, 1.4.3, kolová/soutěžní</t>
  </si>
  <si>
    <t>Výzva č. 05_23_042</t>
  </si>
  <si>
    <t>Výzva č. 05_23_043</t>
  </si>
  <si>
    <t>Vodoprávní rozhodnutí na celý rozsah opatření s nabytím právní moci (povolení ke zřízení vodního díla včetně povolení k nakládání s vodami)</t>
  </si>
  <si>
    <t>10 / 5</t>
  </si>
  <si>
    <t>CELKEM BODŮ BEZ PP</t>
  </si>
  <si>
    <t>Minimální bodové hodnocení za oblasti "Ekologická relevance" a "Technická kvalita" (bez projektové připravenosti!) pro kategorii „ČOV a kanalizace“ nebo „Výstavba kanalizace v samostatné obci s napojením přivaděčem na stávající ČOV v jiné obci“ je 45 bodů, pro kategorii „Pouze kanalizace“ 35 bodů, pro kategorii „pouze ČOV“ 30 bodů!</t>
  </si>
  <si>
    <t>Opatření neřeší problematiku ČOV (kapacitu, účinnost, kvalitu vyp. vody) odpovídajícím způsobem</t>
  </si>
  <si>
    <t>Trtil</t>
  </si>
  <si>
    <r>
      <t xml:space="preserve">Chráněná území (vyber      ) </t>
    </r>
    <r>
      <rPr>
        <i/>
        <sz val="12"/>
        <color theme="1"/>
        <rFont val="Calibri"/>
        <family val="2"/>
        <charset val="238"/>
        <scheme val="minor"/>
      </rPr>
      <t>- povinné</t>
    </r>
  </si>
  <si>
    <r>
      <t xml:space="preserve">Ukazatele znečištění - </t>
    </r>
    <r>
      <rPr>
        <i/>
        <sz val="12"/>
        <color theme="1"/>
        <rFont val="Calibri"/>
        <family val="2"/>
        <charset val="238"/>
        <scheme val="minor"/>
      </rPr>
      <t>povinné</t>
    </r>
  </si>
  <si>
    <t>Dešťová zdrž</t>
  </si>
  <si>
    <t>Celková délka nově budované kanalizační sítě s přivaděčem (m)</t>
  </si>
  <si>
    <t>Celková délka nově budované kanalizační sítě bez přivaděče (m)</t>
  </si>
  <si>
    <t>Vyplnit je-li relevantní</t>
  </si>
  <si>
    <t>Náklady int. ČOV - stavební část</t>
  </si>
  <si>
    <t>Náklady int. ČOV - technologická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</si>
</sst>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_ ;[Red]\-#,##0.00\ "/>
    <numFmt numFmtId="165" formatCode="#,##0.00\ &quot;Kč&quot;"/>
    <numFmt numFmtId="166" formatCode="_-* #,##0.0000\ _K_č_-;\-* #,##0.0000\ _K_č_-;_-* &quot;-&quot;??\ _K_č_-;_-@_-"/>
    <numFmt numFmtId="167" formatCode="#,##0.000"/>
    <numFmt numFmtId="168" formatCode="0.00#%"/>
    <numFmt numFmtId="169" formatCode="#,##0.0000"/>
  </numFmts>
  <fonts count="45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2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bscript"/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8" tint="0.79998168889431442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482D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ed">
        <color rgb="FFA50021"/>
      </left>
      <right/>
      <top style="mediumDashed">
        <color rgb="FFA50021"/>
      </top>
      <bottom style="mediumDashed">
        <color rgb="FFA50021"/>
      </bottom>
      <diagonal/>
    </border>
    <border>
      <left/>
      <right/>
      <top style="mediumDashed">
        <color rgb="FFA50021"/>
      </top>
      <bottom style="mediumDashed">
        <color rgb="FFA50021"/>
      </bottom>
      <diagonal/>
    </border>
    <border>
      <left/>
      <right style="mediumDashed">
        <color rgb="FFA50021"/>
      </right>
      <top style="mediumDashed">
        <color rgb="FFA50021"/>
      </top>
      <bottom style="mediumDashed">
        <color rgb="FFA500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58">
    <xf numFmtId="0" fontId="0" fillId="0" borderId="0" xfId="0"/>
    <xf numFmtId="0" fontId="0" fillId="0" borderId="0" xfId="0" applyAlignment="1">
      <alignment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6" borderId="0" xfId="0" applyFill="1" applyAlignment="1">
      <alignment horizontal="center" vertical="center"/>
    </xf>
    <xf numFmtId="0" fontId="0" fillId="5" borderId="0" xfId="0" applyFill="1"/>
    <xf numFmtId="0" fontId="0" fillId="0" borderId="0" xfId="0" applyAlignment="1">
      <alignment horizontal="center"/>
    </xf>
    <xf numFmtId="0" fontId="0" fillId="10" borderId="0" xfId="0" applyFill="1"/>
    <xf numFmtId="0" fontId="0" fillId="9" borderId="0" xfId="0" applyFill="1"/>
    <xf numFmtId="0" fontId="0" fillId="12" borderId="0" xfId="0" applyFill="1"/>
    <xf numFmtId="0" fontId="0" fillId="0" borderId="14" xfId="0" applyBorder="1"/>
    <xf numFmtId="14" fontId="0" fillId="0" borderId="0" xfId="0" applyNumberForma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11" borderId="0" xfId="0" applyFill="1"/>
    <xf numFmtId="0" fontId="0" fillId="11" borderId="14" xfId="0" applyFill="1" applyBorder="1" applyAlignment="1">
      <alignment horizontal="center" vertical="center"/>
    </xf>
    <xf numFmtId="0" fontId="0" fillId="13" borderId="0" xfId="0" applyFill="1"/>
    <xf numFmtId="0" fontId="0" fillId="12" borderId="14" xfId="0" applyFill="1" applyBorder="1" applyAlignment="1">
      <alignment horizontal="center" vertical="center"/>
    </xf>
    <xf numFmtId="0" fontId="0" fillId="14" borderId="0" xfId="0" applyFill="1"/>
    <xf numFmtId="0" fontId="0" fillId="14" borderId="14" xfId="0" applyFill="1" applyBorder="1" applyAlignment="1">
      <alignment horizontal="center" vertical="center"/>
    </xf>
    <xf numFmtId="0" fontId="0" fillId="14" borderId="27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1" fontId="0" fillId="0" borderId="0" xfId="0" applyNumberFormat="1"/>
    <xf numFmtId="4" fontId="0" fillId="0" borderId="0" xfId="0" applyNumberFormat="1"/>
    <xf numFmtId="0" fontId="7" fillId="0" borderId="0" xfId="0" applyFont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0" fillId="6" borderId="0" xfId="0" applyFill="1"/>
    <xf numFmtId="0" fontId="0" fillId="5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167" fontId="0" fillId="0" borderId="0" xfId="0" applyNumberFormat="1" applyAlignment="1">
      <alignment horizont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15" fillId="6" borderId="0" xfId="0" applyFont="1" applyFill="1"/>
    <xf numFmtId="0" fontId="0" fillId="5" borderId="0" xfId="0" applyFill="1" applyAlignment="1">
      <alignment horizontal="right"/>
    </xf>
    <xf numFmtId="0" fontId="0" fillId="0" borderId="0" xfId="0" applyProtection="1">
      <protection hidden="1"/>
    </xf>
    <xf numFmtId="0" fontId="0" fillId="15" borderId="0" xfId="0" applyFill="1"/>
    <xf numFmtId="4" fontId="15" fillId="6" borderId="0" xfId="0" applyNumberFormat="1" applyFont="1" applyFill="1" applyAlignment="1">
      <alignment horizontal="left" vertical="center"/>
    </xf>
    <xf numFmtId="4" fontId="15" fillId="6" borderId="0" xfId="0" applyNumberFormat="1" applyFont="1" applyFill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0" fillId="6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7" fillId="6" borderId="0" xfId="0" applyFont="1" applyFill="1" applyAlignment="1" applyProtection="1">
      <alignment vertical="center"/>
      <protection hidden="1"/>
    </xf>
    <xf numFmtId="0" fontId="0" fillId="20" borderId="0" xfId="0" applyFill="1" applyAlignment="1" applyProtection="1">
      <alignment vertical="center"/>
      <protection hidden="1"/>
    </xf>
    <xf numFmtId="0" fontId="19" fillId="0" borderId="10" xfId="0" applyFont="1" applyBorder="1" applyAlignment="1" applyProtection="1">
      <alignment horizontal="left" vertical="center" wrapText="1"/>
      <protection hidden="1"/>
    </xf>
    <xf numFmtId="0" fontId="19" fillId="0" borderId="32" xfId="0" applyFont="1" applyBorder="1" applyAlignment="1" applyProtection="1">
      <alignment vertical="center" wrapText="1"/>
      <protection hidden="1"/>
    </xf>
    <xf numFmtId="0" fontId="25" fillId="7" borderId="22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6" borderId="0" xfId="0" applyFill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6" borderId="9" xfId="0" applyFill="1" applyBorder="1" applyAlignment="1" applyProtection="1">
      <alignment vertical="center"/>
      <protection hidden="1"/>
    </xf>
    <xf numFmtId="0" fontId="0" fillId="6" borderId="11" xfId="0" applyFill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6" borderId="54" xfId="0" applyFont="1" applyFill="1" applyBorder="1" applyAlignment="1" applyProtection="1">
      <alignment vertical="center"/>
      <protection hidden="1"/>
    </xf>
    <xf numFmtId="0" fontId="0" fillId="6" borderId="54" xfId="0" applyFill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30" fillId="6" borderId="1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left" vertical="center"/>
      <protection hidden="1"/>
    </xf>
    <xf numFmtId="0" fontId="0" fillId="6" borderId="31" xfId="0" applyFill="1" applyBorder="1" applyAlignment="1" applyProtection="1">
      <alignment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 wrapText="1"/>
      <protection hidden="1"/>
    </xf>
    <xf numFmtId="0" fontId="6" fillId="6" borderId="0" xfId="0" applyFont="1" applyFill="1" applyAlignment="1" applyProtection="1">
      <alignment vertical="center" wrapText="1"/>
      <protection hidden="1"/>
    </xf>
    <xf numFmtId="0" fontId="4" fillId="6" borderId="50" xfId="0" applyFont="1" applyFill="1" applyBorder="1" applyAlignment="1" applyProtection="1">
      <alignment horizontal="right" vertical="center"/>
      <protection hidden="1"/>
    </xf>
    <xf numFmtId="165" fontId="4" fillId="6" borderId="0" xfId="0" applyNumberFormat="1" applyFont="1" applyFill="1" applyAlignment="1" applyProtection="1">
      <alignment horizontal="center" vertical="center"/>
      <protection hidden="1"/>
    </xf>
    <xf numFmtId="0" fontId="7" fillId="6" borderId="0" xfId="0" applyFont="1" applyFill="1" applyAlignment="1" applyProtection="1">
      <alignment vertical="center"/>
      <protection hidden="1"/>
    </xf>
    <xf numFmtId="0" fontId="0" fillId="6" borderId="50" xfId="0" applyFill="1" applyBorder="1" applyAlignment="1" applyProtection="1">
      <alignment vertical="center"/>
      <protection hidden="1"/>
    </xf>
    <xf numFmtId="0" fontId="7" fillId="6" borderId="29" xfId="0" applyFont="1" applyFill="1" applyBorder="1" applyAlignment="1" applyProtection="1">
      <alignment vertical="center"/>
      <protection hidden="1"/>
    </xf>
    <xf numFmtId="0" fontId="7" fillId="6" borderId="30" xfId="0" applyFont="1" applyFill="1" applyBorder="1" applyAlignment="1" applyProtection="1">
      <alignment vertical="center"/>
      <protection hidden="1"/>
    </xf>
    <xf numFmtId="0" fontId="0" fillId="6" borderId="30" xfId="0" applyFill="1" applyBorder="1" applyAlignment="1" applyProtection="1">
      <alignment vertical="center"/>
      <protection hidden="1"/>
    </xf>
    <xf numFmtId="0" fontId="14" fillId="8" borderId="1" xfId="0" applyFont="1" applyFill="1" applyBorder="1" applyAlignment="1" applyProtection="1">
      <alignment vertical="center"/>
      <protection hidden="1"/>
    </xf>
    <xf numFmtId="0" fontId="0" fillId="8" borderId="3" xfId="0" applyFill="1" applyBorder="1" applyAlignment="1" applyProtection="1">
      <alignment vertical="center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vertical="center" wrapText="1"/>
      <protection hidden="1"/>
    </xf>
    <xf numFmtId="0" fontId="13" fillId="6" borderId="5" xfId="0" applyFont="1" applyFill="1" applyBorder="1" applyAlignment="1" applyProtection="1">
      <alignment horizontal="left" vertical="center" wrapText="1" indent="1"/>
      <protection hidden="1"/>
    </xf>
    <xf numFmtId="0" fontId="13" fillId="0" borderId="43" xfId="0" applyFont="1" applyBorder="1" applyAlignment="1" applyProtection="1">
      <alignment horizontal="center" vertical="center" wrapText="1"/>
      <protection hidden="1"/>
    </xf>
    <xf numFmtId="164" fontId="13" fillId="0" borderId="43" xfId="0" applyNumberFormat="1" applyFont="1" applyBorder="1" applyAlignment="1" applyProtection="1">
      <alignment horizontal="center" vertical="center" wrapText="1"/>
      <protection hidden="1"/>
    </xf>
    <xf numFmtId="10" fontId="12" fillId="6" borderId="0" xfId="1" applyNumberFormat="1" applyFont="1" applyFill="1" applyAlignment="1" applyProtection="1">
      <alignment horizontal="right" vertical="center"/>
      <protection hidden="1"/>
    </xf>
    <xf numFmtId="9" fontId="0" fillId="6" borderId="0" xfId="1" applyFont="1" applyFill="1" applyAlignment="1" applyProtection="1">
      <alignment vertical="center"/>
      <protection hidden="1"/>
    </xf>
    <xf numFmtId="0" fontId="13" fillId="6" borderId="16" xfId="0" applyFont="1" applyFill="1" applyBorder="1" applyAlignment="1" applyProtection="1">
      <alignment vertical="center" wrapText="1"/>
      <protection hidden="1"/>
    </xf>
    <xf numFmtId="0" fontId="13" fillId="6" borderId="18" xfId="0" applyFont="1" applyFill="1" applyBorder="1" applyAlignment="1" applyProtection="1">
      <alignment horizontal="left" vertical="center" wrapText="1" indent="1"/>
      <protection hidden="1"/>
    </xf>
    <xf numFmtId="0" fontId="13" fillId="0" borderId="44" xfId="0" applyFont="1" applyBorder="1" applyAlignment="1" applyProtection="1">
      <alignment horizontal="center" vertical="center" wrapText="1"/>
      <protection hidden="1"/>
    </xf>
    <xf numFmtId="164" fontId="13" fillId="0" borderId="44" xfId="0" applyNumberFormat="1" applyFont="1" applyBorder="1" applyAlignment="1" applyProtection="1">
      <alignment horizontal="center" vertical="center" wrapText="1"/>
      <protection hidden="1"/>
    </xf>
    <xf numFmtId="10" fontId="12" fillId="6" borderId="0" xfId="1" applyNumberFormat="1" applyFont="1" applyFill="1" applyAlignment="1" applyProtection="1">
      <alignment vertical="center"/>
      <protection hidden="1"/>
    </xf>
    <xf numFmtId="0" fontId="13" fillId="17" borderId="16" xfId="0" applyFont="1" applyFill="1" applyBorder="1" applyAlignment="1" applyProtection="1">
      <alignment vertical="center" wrapText="1"/>
      <protection hidden="1"/>
    </xf>
    <xf numFmtId="0" fontId="13" fillId="17" borderId="18" xfId="0" applyFont="1" applyFill="1" applyBorder="1" applyAlignment="1" applyProtection="1">
      <alignment horizontal="left" vertical="center" wrapText="1" indent="1"/>
      <protection hidden="1"/>
    </xf>
    <xf numFmtId="0" fontId="13" fillId="17" borderId="44" xfId="0" applyFont="1" applyFill="1" applyBorder="1" applyAlignment="1" applyProtection="1">
      <alignment horizontal="center" vertical="center" wrapText="1"/>
      <protection hidden="1"/>
    </xf>
    <xf numFmtId="164" fontId="13" fillId="17" borderId="44" xfId="0" applyNumberFormat="1" applyFont="1" applyFill="1" applyBorder="1" applyAlignment="1" applyProtection="1">
      <alignment horizontal="center" vertical="center" wrapText="1"/>
      <protection hidden="1"/>
    </xf>
    <xf numFmtId="0" fontId="13" fillId="6" borderId="32" xfId="0" applyFont="1" applyFill="1" applyBorder="1" applyAlignment="1" applyProtection="1">
      <alignment vertical="center" wrapText="1"/>
      <protection hidden="1"/>
    </xf>
    <xf numFmtId="0" fontId="13" fillId="6" borderId="8" xfId="0" applyFont="1" applyFill="1" applyBorder="1" applyAlignment="1" applyProtection="1">
      <alignment horizontal="left" vertical="center" wrapText="1" indent="1"/>
      <protection hidden="1"/>
    </xf>
    <xf numFmtId="0" fontId="13" fillId="0" borderId="45" xfId="0" applyFont="1" applyBorder="1" applyAlignment="1" applyProtection="1">
      <alignment horizontal="center" vertical="center" wrapText="1"/>
      <protection hidden="1"/>
    </xf>
    <xf numFmtId="164" fontId="13" fillId="0" borderId="45" xfId="0" applyNumberFormat="1" applyFont="1" applyBorder="1" applyAlignment="1" applyProtection="1">
      <alignment horizontal="center" vertical="center" wrapText="1"/>
      <protection hidden="1"/>
    </xf>
    <xf numFmtId="0" fontId="7" fillId="6" borderId="50" xfId="0" applyFont="1" applyFill="1" applyBorder="1" applyAlignment="1" applyProtection="1">
      <alignment vertical="center"/>
      <protection hidden="1"/>
    </xf>
    <xf numFmtId="9" fontId="12" fillId="6" borderId="0" xfId="1" applyFont="1" applyFill="1" applyAlignment="1" applyProtection="1">
      <alignment vertical="center"/>
      <protection hidden="1"/>
    </xf>
    <xf numFmtId="9" fontId="6" fillId="6" borderId="0" xfId="1" applyFont="1" applyFill="1" applyAlignment="1" applyProtection="1">
      <alignment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0" fontId="14" fillId="8" borderId="1" xfId="0" applyFont="1" applyFill="1" applyBorder="1" applyAlignment="1" applyProtection="1">
      <alignment horizontal="left" vertical="center"/>
      <protection hidden="1"/>
    </xf>
    <xf numFmtId="0" fontId="14" fillId="8" borderId="2" xfId="0" applyFont="1" applyFill="1" applyBorder="1" applyAlignment="1" applyProtection="1">
      <alignment horizontal="left" vertical="center"/>
      <protection hidden="1"/>
    </xf>
    <xf numFmtId="0" fontId="14" fillId="8" borderId="3" xfId="0" applyFont="1" applyFill="1" applyBorder="1" applyAlignment="1" applyProtection="1">
      <alignment horizontal="left" vertical="center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2" fillId="6" borderId="0" xfId="0" applyFont="1" applyFill="1" applyAlignment="1" applyProtection="1">
      <alignment horizontal="left" vertical="center" wrapText="1"/>
      <protection hidden="1"/>
    </xf>
    <xf numFmtId="0" fontId="4" fillId="8" borderId="10" xfId="0" applyFont="1" applyFill="1" applyBorder="1" applyAlignment="1" applyProtection="1">
      <alignment vertical="center"/>
      <protection hidden="1"/>
    </xf>
    <xf numFmtId="0" fontId="0" fillId="8" borderId="10" xfId="0" applyFill="1" applyBorder="1" applyAlignment="1" applyProtection="1">
      <alignment horizontal="center" vertical="center"/>
      <protection hidden="1"/>
    </xf>
    <xf numFmtId="0" fontId="0" fillId="8" borderId="34" xfId="0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8" fillId="6" borderId="50" xfId="0" applyFont="1" applyFill="1" applyBorder="1" applyAlignment="1" applyProtection="1">
      <alignment vertical="center" wrapText="1"/>
      <protection hidden="1"/>
    </xf>
    <xf numFmtId="0" fontId="8" fillId="6" borderId="0" xfId="0" applyFont="1" applyFill="1" applyAlignment="1" applyProtection="1">
      <alignment vertical="center" wrapText="1"/>
      <protection hidden="1"/>
    </xf>
    <xf numFmtId="0" fontId="14" fillId="7" borderId="34" xfId="0" applyFont="1" applyFill="1" applyBorder="1" applyAlignment="1" applyProtection="1">
      <alignment vertical="center"/>
      <protection hidden="1"/>
    </xf>
    <xf numFmtId="0" fontId="15" fillId="2" borderId="10" xfId="0" applyFont="1" applyFill="1" applyBorder="1" applyAlignment="1" applyProtection="1">
      <alignment horizontal="center" vertical="center"/>
      <protection hidden="1"/>
    </xf>
    <xf numFmtId="0" fontId="15" fillId="2" borderId="34" xfId="0" applyFont="1" applyFill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13" fillId="0" borderId="33" xfId="0" applyFont="1" applyBorder="1" applyAlignment="1" applyProtection="1">
      <alignment vertical="center" wrapText="1"/>
      <protection hidden="1"/>
    </xf>
    <xf numFmtId="0" fontId="13" fillId="0" borderId="16" xfId="0" applyFont="1" applyBorder="1" applyAlignment="1" applyProtection="1">
      <alignment vertical="center" wrapText="1"/>
      <protection hidden="1"/>
    </xf>
    <xf numFmtId="0" fontId="13" fillId="0" borderId="32" xfId="0" applyFont="1" applyBorder="1" applyAlignment="1" applyProtection="1">
      <alignment vertical="center" wrapText="1"/>
      <protection hidden="1"/>
    </xf>
    <xf numFmtId="0" fontId="14" fillId="7" borderId="22" xfId="0" applyFont="1" applyFill="1" applyBorder="1" applyAlignment="1" applyProtection="1">
      <alignment vertical="center"/>
      <protection hidden="1"/>
    </xf>
    <xf numFmtId="0" fontId="0" fillId="6" borderId="54" xfId="0" applyFill="1" applyBorder="1" applyAlignment="1" applyProtection="1">
      <alignment vertical="center" wrapText="1"/>
      <protection hidden="1"/>
    </xf>
    <xf numFmtId="0" fontId="0" fillId="18" borderId="0" xfId="0" applyFill="1" applyAlignment="1" applyProtection="1">
      <alignment vertical="center"/>
      <protection hidden="1"/>
    </xf>
    <xf numFmtId="0" fontId="0" fillId="6" borderId="0" xfId="0" applyFill="1" applyAlignment="1" applyProtection="1">
      <alignment horizontal="right" vertical="center"/>
      <protection hidden="1"/>
    </xf>
    <xf numFmtId="4" fontId="0" fillId="6" borderId="0" xfId="0" applyNumberFormat="1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left" vertical="center" wrapText="1"/>
      <protection hidden="1"/>
    </xf>
    <xf numFmtId="0" fontId="0" fillId="6" borderId="0" xfId="0" applyFill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horizontal="left" vertical="center" wrapText="1"/>
      <protection hidden="1"/>
    </xf>
    <xf numFmtId="0" fontId="0" fillId="9" borderId="54" xfId="0" applyFill="1" applyBorder="1" applyAlignment="1" applyProtection="1">
      <alignment vertical="center"/>
      <protection hidden="1"/>
    </xf>
    <xf numFmtId="0" fontId="0" fillId="9" borderId="0" xfId="0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0" fillId="16" borderId="0" xfId="0" applyFill="1" applyAlignment="1" applyProtection="1">
      <alignment vertical="center"/>
      <protection hidden="1"/>
    </xf>
    <xf numFmtId="0" fontId="14" fillId="4" borderId="22" xfId="0" applyFont="1" applyFill="1" applyBorder="1" applyAlignment="1" applyProtection="1">
      <alignment vertical="center"/>
      <protection hidden="1"/>
    </xf>
    <xf numFmtId="0" fontId="14" fillId="17" borderId="34" xfId="0" applyFont="1" applyFill="1" applyBorder="1" applyAlignment="1" applyProtection="1">
      <alignment vertical="center"/>
      <protection hidden="1"/>
    </xf>
    <xf numFmtId="0" fontId="14" fillId="17" borderId="34" xfId="0" applyFont="1" applyFill="1" applyBorder="1" applyAlignment="1" applyProtection="1">
      <alignment horizontal="center" vertical="center"/>
      <protection hidden="1"/>
    </xf>
    <xf numFmtId="49" fontId="0" fillId="0" borderId="25" xfId="0" applyNumberFormat="1" applyBorder="1" applyAlignment="1" applyProtection="1">
      <alignment horizontal="center" vertical="center"/>
      <protection hidden="1"/>
    </xf>
    <xf numFmtId="49" fontId="0" fillId="0" borderId="15" xfId="0" applyNumberForma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49" fontId="0" fillId="0" borderId="20" xfId="0" applyNumberForma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49" fontId="0" fillId="0" borderId="38" xfId="0" applyNumberForma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vertical="center" wrapText="1"/>
      <protection hidden="1"/>
    </xf>
    <xf numFmtId="0" fontId="0" fillId="0" borderId="41" xfId="0" applyBorder="1" applyAlignment="1" applyProtection="1">
      <alignment horizontal="left" vertical="center" wrapText="1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49" fontId="0" fillId="0" borderId="42" xfId="0" applyNumberFormat="1" applyBorder="1" applyAlignment="1" applyProtection="1">
      <alignment horizontal="center" vertical="center"/>
      <protection hidden="1"/>
    </xf>
    <xf numFmtId="0" fontId="12" fillId="6" borderId="3" xfId="0" applyFont="1" applyFill="1" applyBorder="1" applyAlignment="1" applyProtection="1">
      <alignment vertical="center" wrapText="1"/>
      <protection locked="0" hidden="1"/>
    </xf>
    <xf numFmtId="0" fontId="12" fillId="6" borderId="0" xfId="0" applyFont="1" applyFill="1" applyAlignment="1" applyProtection="1">
      <alignment vertical="center"/>
      <protection hidden="1"/>
    </xf>
    <xf numFmtId="0" fontId="0" fillId="6" borderId="0" xfId="0" applyFill="1" applyProtection="1">
      <protection hidden="1"/>
    </xf>
    <xf numFmtId="0" fontId="12" fillId="6" borderId="0" xfId="0" applyFont="1" applyFill="1" applyProtection="1">
      <protection hidden="1"/>
    </xf>
    <xf numFmtId="0" fontId="16" fillId="6" borderId="0" xfId="0" applyFont="1" applyFill="1" applyAlignment="1" applyProtection="1">
      <alignment horizontal="left" vertical="center"/>
      <protection hidden="1"/>
    </xf>
    <xf numFmtId="0" fontId="16" fillId="6" borderId="0" xfId="0" applyFont="1" applyFill="1" applyAlignment="1" applyProtection="1">
      <alignment vertical="center"/>
      <protection hidden="1"/>
    </xf>
    <xf numFmtId="0" fontId="15" fillId="6" borderId="17" xfId="0" applyFont="1" applyFill="1" applyBorder="1" applyProtection="1">
      <protection hidden="1"/>
    </xf>
    <xf numFmtId="0" fontId="15" fillId="6" borderId="47" xfId="0" applyFont="1" applyFill="1" applyBorder="1" applyAlignment="1" applyProtection="1">
      <alignment horizontal="left" vertical="center"/>
      <protection hidden="1"/>
    </xf>
    <xf numFmtId="0" fontId="15" fillId="6" borderId="18" xfId="0" applyFont="1" applyFill="1" applyBorder="1" applyProtection="1">
      <protection hidden="1"/>
    </xf>
    <xf numFmtId="0" fontId="15" fillId="6" borderId="0" xfId="0" applyFont="1" applyFill="1" applyProtection="1">
      <protection hidden="1"/>
    </xf>
    <xf numFmtId="0" fontId="19" fillId="6" borderId="23" xfId="0" applyFont="1" applyFill="1" applyBorder="1" applyAlignment="1" applyProtection="1">
      <alignment horizontal="center" vertical="center" wrapText="1"/>
      <protection hidden="1"/>
    </xf>
    <xf numFmtId="0" fontId="31" fillId="6" borderId="0" xfId="0" applyFont="1" applyFill="1" applyProtection="1">
      <protection hidden="1"/>
    </xf>
    <xf numFmtId="0" fontId="15" fillId="6" borderId="6" xfId="0" applyFont="1" applyFill="1" applyBorder="1" applyAlignment="1" applyProtection="1">
      <alignment horizontal="center"/>
      <protection hidden="1"/>
    </xf>
    <xf numFmtId="0" fontId="31" fillId="6" borderId="0" xfId="0" applyFont="1" applyFill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vertical="center"/>
      <protection hidden="1"/>
    </xf>
    <xf numFmtId="0" fontId="14" fillId="6" borderId="22" xfId="0" applyFont="1" applyFill="1" applyBorder="1" applyAlignment="1" applyProtection="1">
      <alignment horizontal="center" vertical="center"/>
      <protection hidden="1"/>
    </xf>
    <xf numFmtId="0" fontId="14" fillId="6" borderId="22" xfId="0" applyFont="1" applyFill="1" applyBorder="1" applyAlignment="1" applyProtection="1">
      <alignment horizontal="center" vertical="center" textRotation="90"/>
      <protection hidden="1"/>
    </xf>
    <xf numFmtId="49" fontId="15" fillId="6" borderId="1" xfId="0" applyNumberFormat="1" applyFont="1" applyFill="1" applyBorder="1" applyAlignment="1" applyProtection="1">
      <alignment horizontal="center" vertical="center"/>
      <protection hidden="1"/>
    </xf>
    <xf numFmtId="0" fontId="14" fillId="6" borderId="0" xfId="0" applyFont="1" applyFill="1" applyAlignment="1" applyProtection="1">
      <alignment horizontal="center" vertical="center"/>
      <protection hidden="1"/>
    </xf>
    <xf numFmtId="1" fontId="15" fillId="6" borderId="0" xfId="0" applyNumberFormat="1" applyFont="1" applyFill="1" applyProtection="1">
      <protection hidden="1"/>
    </xf>
    <xf numFmtId="0" fontId="14" fillId="6" borderId="22" xfId="0" applyFont="1" applyFill="1" applyBorder="1" applyAlignment="1" applyProtection="1">
      <alignment horizontal="center" vertical="center" wrapText="1"/>
      <protection hidden="1"/>
    </xf>
    <xf numFmtId="0" fontId="31" fillId="6" borderId="0" xfId="0" applyFont="1" applyFill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0" fontId="15" fillId="6" borderId="0" xfId="0" applyFont="1" applyFill="1" applyAlignment="1" applyProtection="1">
      <alignment wrapText="1"/>
      <protection hidden="1"/>
    </xf>
    <xf numFmtId="1" fontId="33" fillId="3" borderId="0" xfId="0" applyNumberFormat="1" applyFont="1" applyFill="1" applyProtection="1">
      <protection hidden="1"/>
    </xf>
    <xf numFmtId="0" fontId="19" fillId="6" borderId="0" xfId="0" applyFont="1" applyFill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0" fillId="6" borderId="0" xfId="0" applyFill="1" applyProtection="1">
      <protection locked="0" hidden="1"/>
    </xf>
    <xf numFmtId="0" fontId="15" fillId="6" borderId="0" xfId="0" applyFont="1" applyFill="1" applyProtection="1">
      <protection locked="0" hidden="1"/>
    </xf>
    <xf numFmtId="0" fontId="31" fillId="6" borderId="0" xfId="0" applyFont="1" applyFill="1" applyProtection="1">
      <protection locked="0" hidden="1"/>
    </xf>
    <xf numFmtId="0" fontId="0" fillId="0" borderId="23" xfId="0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15" fillId="6" borderId="47" xfId="0" applyFont="1" applyFill="1" applyBorder="1" applyProtection="1">
      <protection hidden="1"/>
    </xf>
    <xf numFmtId="0" fontId="16" fillId="6" borderId="0" xfId="0" applyFont="1" applyFill="1" applyAlignment="1" applyProtection="1">
      <alignment horizontal="right" vertical="center"/>
      <protection hidden="1"/>
    </xf>
    <xf numFmtId="0" fontId="38" fillId="6" borderId="0" xfId="0" applyFont="1" applyFill="1" applyAlignment="1">
      <alignment vertical="center"/>
    </xf>
    <xf numFmtId="0" fontId="0" fillId="0" borderId="37" xfId="0" applyBorder="1" applyAlignment="1" applyProtection="1">
      <alignment horizontal="left" vertical="center" wrapText="1"/>
      <protection hidden="1"/>
    </xf>
    <xf numFmtId="0" fontId="0" fillId="0" borderId="23" xfId="0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14" fillId="6" borderId="0" xfId="0" applyFont="1" applyFill="1" applyAlignment="1" applyProtection="1">
      <alignment vertical="center"/>
      <protection hidden="1"/>
    </xf>
    <xf numFmtId="0" fontId="1" fillId="6" borderId="4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0" fontId="1" fillId="6" borderId="17" xfId="0" applyFont="1" applyFill="1" applyBorder="1" applyAlignment="1">
      <alignment vertical="center"/>
    </xf>
    <xf numFmtId="0" fontId="1" fillId="6" borderId="18" xfId="0" applyFont="1" applyFill="1" applyBorder="1" applyAlignment="1">
      <alignment vertical="center"/>
    </xf>
    <xf numFmtId="0" fontId="0" fillId="0" borderId="6" xfId="0" applyBorder="1" applyAlignment="1" applyProtection="1">
      <alignment vertical="center" wrapText="1"/>
      <protection hidden="1"/>
    </xf>
    <xf numFmtId="165" fontId="0" fillId="0" borderId="25" xfId="0" applyNumberFormat="1" applyBorder="1" applyAlignment="1" applyProtection="1">
      <alignment horizontal="center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5" fontId="0" fillId="0" borderId="52" xfId="0" applyNumberFormat="1" applyBorder="1" applyAlignment="1" applyProtection="1">
      <alignment horizontal="center" vertical="center"/>
      <protection locked="0"/>
    </xf>
    <xf numFmtId="165" fontId="0" fillId="0" borderId="63" xfId="0" applyNumberFormat="1" applyBorder="1" applyAlignment="1" applyProtection="1">
      <alignment horizontal="center" vertical="center"/>
      <protection locked="0"/>
    </xf>
    <xf numFmtId="165" fontId="0" fillId="0" borderId="42" xfId="0" applyNumberFormat="1" applyBorder="1" applyAlignment="1" applyProtection="1">
      <alignment horizontal="center" vertical="center"/>
      <protection locked="0"/>
    </xf>
    <xf numFmtId="165" fontId="0" fillId="0" borderId="40" xfId="0" applyNumberFormat="1" applyBorder="1" applyAlignment="1" applyProtection="1">
      <alignment horizontal="center" vertical="center"/>
      <protection locked="0"/>
    </xf>
    <xf numFmtId="164" fontId="13" fillId="6" borderId="43" xfId="0" applyNumberFormat="1" applyFont="1" applyFill="1" applyBorder="1" applyAlignment="1" applyProtection="1">
      <alignment horizontal="center" vertical="center" wrapText="1"/>
      <protection locked="0"/>
    </xf>
    <xf numFmtId="164" fontId="13" fillId="6" borderId="44" xfId="0" applyNumberFormat="1" applyFont="1" applyFill="1" applyBorder="1" applyAlignment="1" applyProtection="1">
      <alignment horizontal="center" vertical="center" wrapText="1"/>
      <protection locked="0"/>
    </xf>
    <xf numFmtId="164" fontId="13" fillId="17" borderId="44" xfId="0" applyNumberFormat="1" applyFont="1" applyFill="1" applyBorder="1" applyAlignment="1" applyProtection="1">
      <alignment horizontal="center" vertical="center" wrapText="1"/>
      <protection locked="0"/>
    </xf>
    <xf numFmtId="164" fontId="13" fillId="6" borderId="45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5" xfId="0" applyNumberFormat="1" applyFont="1" applyBorder="1" applyAlignment="1" applyProtection="1">
      <alignment horizontal="center" vertical="center" wrapText="1"/>
      <protection locked="0"/>
    </xf>
    <xf numFmtId="168" fontId="13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8" fontId="0" fillId="0" borderId="20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" fontId="0" fillId="0" borderId="53" xfId="0" applyNumberFormat="1" applyBorder="1" applyAlignment="1" applyProtection="1">
      <alignment horizontal="center" vertical="center"/>
      <protection locked="0"/>
    </xf>
    <xf numFmtId="4" fontId="0" fillId="0" borderId="43" xfId="0" applyNumberFormat="1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horizontal="center" vertical="center"/>
      <protection locked="0"/>
    </xf>
    <xf numFmtId="4" fontId="0" fillId="0" borderId="45" xfId="0" applyNumberFormat="1" applyBorder="1" applyAlignment="1" applyProtection="1">
      <alignment horizontal="center" vertical="center"/>
      <protection locked="0"/>
    </xf>
    <xf numFmtId="3" fontId="0" fillId="0" borderId="46" xfId="0" applyNumberFormat="1" applyBorder="1" applyAlignment="1" applyProtection="1">
      <alignment horizontal="center" vertical="center"/>
      <protection locked="0"/>
    </xf>
    <xf numFmtId="3" fontId="0" fillId="0" borderId="22" xfId="0" applyNumberFormat="1" applyBorder="1" applyAlignment="1" applyProtection="1">
      <alignment horizontal="center" vertical="center"/>
      <protection locked="0"/>
    </xf>
    <xf numFmtId="4" fontId="13" fillId="0" borderId="43" xfId="0" applyNumberFormat="1" applyFont="1" applyBorder="1" applyAlignment="1" applyProtection="1">
      <alignment horizontal="center" vertical="center" wrapText="1"/>
      <protection locked="0"/>
    </xf>
    <xf numFmtId="4" fontId="13" fillId="0" borderId="44" xfId="0" applyNumberFormat="1" applyFont="1" applyBorder="1" applyAlignment="1" applyProtection="1">
      <alignment horizontal="center" vertical="center" wrapText="1"/>
      <protection locked="0"/>
    </xf>
    <xf numFmtId="4" fontId="13" fillId="0" borderId="45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" fontId="0" fillId="0" borderId="5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" fontId="0" fillId="0" borderId="18" xfId="0" applyNumberForma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4" fontId="0" fillId="0" borderId="58" xfId="0" applyNumberFormat="1" applyBorder="1" applyAlignment="1" applyProtection="1">
      <alignment horizontal="center" vertical="center"/>
      <protection locked="0"/>
    </xf>
    <xf numFmtId="4" fontId="0" fillId="0" borderId="59" xfId="0" applyNumberForma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4" fontId="0" fillId="0" borderId="8" xfId="0" applyNumberFormat="1" applyBorder="1" applyAlignment="1" applyProtection="1">
      <alignment horizontal="center" vertical="center"/>
      <protection locked="0"/>
    </xf>
    <xf numFmtId="4" fontId="0" fillId="6" borderId="24" xfId="0" applyNumberFormat="1" applyFill="1" applyBorder="1" applyAlignment="1" applyProtection="1">
      <alignment horizontal="center" vertical="center"/>
      <protection locked="0"/>
    </xf>
    <xf numFmtId="4" fontId="0" fillId="6" borderId="14" xfId="0" applyNumberFormat="1" applyFill="1" applyBorder="1" applyAlignment="1" applyProtection="1">
      <alignment horizontal="center" vertical="center"/>
      <protection locked="0"/>
    </xf>
    <xf numFmtId="4" fontId="0" fillId="6" borderId="19" xfId="0" applyNumberFormat="1" applyFill="1" applyBorder="1" applyAlignment="1" applyProtection="1">
      <alignment horizontal="center" vertical="center"/>
      <protection locked="0"/>
    </xf>
    <xf numFmtId="4" fontId="0" fillId="6" borderId="0" xfId="0" applyNumberFormat="1" applyFill="1" applyAlignment="1" applyProtection="1">
      <alignment vertical="center"/>
      <protection hidden="1"/>
    </xf>
    <xf numFmtId="169" fontId="0" fillId="0" borderId="0" xfId="0" applyNumberFormat="1" applyAlignment="1">
      <alignment horizontal="center" vertical="center"/>
    </xf>
    <xf numFmtId="3" fontId="0" fillId="0" borderId="36" xfId="0" applyNumberForma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3" fontId="13" fillId="0" borderId="18" xfId="0" applyNumberFormat="1" applyFont="1" applyBorder="1" applyAlignment="1" applyProtection="1">
      <alignment horizontal="center" vertical="center" wrapText="1"/>
      <protection locked="0"/>
    </xf>
    <xf numFmtId="3" fontId="13" fillId="0" borderId="8" xfId="0" applyNumberFormat="1" applyFont="1" applyBorder="1" applyAlignment="1" applyProtection="1">
      <alignment horizontal="center" vertical="center" wrapText="1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3" fontId="0" fillId="0" borderId="20" xfId="0" applyNumberFormat="1" applyBorder="1" applyAlignment="1" applyProtection="1">
      <alignment horizontal="center" vertical="center"/>
      <protection locked="0"/>
    </xf>
    <xf numFmtId="3" fontId="0" fillId="0" borderId="38" xfId="0" applyNumberFormat="1" applyBorder="1" applyAlignment="1" applyProtection="1">
      <alignment horizontal="center" vertical="center"/>
      <protection locked="0"/>
    </xf>
    <xf numFmtId="3" fontId="13" fillId="0" borderId="24" xfId="0" applyNumberFormat="1" applyFont="1" applyBorder="1" applyAlignment="1" applyProtection="1">
      <alignment horizontal="center" vertical="center" wrapText="1"/>
      <protection locked="0"/>
    </xf>
    <xf numFmtId="3" fontId="13" fillId="0" borderId="28" xfId="0" applyNumberFormat="1" applyFont="1" applyBorder="1" applyAlignment="1" applyProtection="1">
      <alignment horizontal="center" vertical="center" wrapText="1"/>
      <protection locked="0"/>
    </xf>
    <xf numFmtId="3" fontId="13" fillId="0" borderId="14" xfId="0" applyNumberFormat="1" applyFont="1" applyBorder="1" applyAlignment="1" applyProtection="1">
      <alignment horizontal="center" vertical="center" wrapText="1"/>
      <protection locked="0"/>
    </xf>
    <xf numFmtId="3" fontId="13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3" borderId="14" xfId="0" applyFont="1" applyFill="1" applyBorder="1" applyAlignment="1">
      <alignment horizontal="left" vertical="center" wrapText="1" shrinkToFit="1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19" fillId="3" borderId="4" xfId="0" applyFont="1" applyFill="1" applyBorder="1" applyAlignment="1" applyProtection="1">
      <alignment vertical="center"/>
      <protection hidden="1"/>
    </xf>
    <xf numFmtId="0" fontId="19" fillId="3" borderId="5" xfId="0" applyFont="1" applyFill="1" applyBorder="1" applyAlignment="1" applyProtection="1">
      <alignment vertical="center"/>
      <protection hidden="1"/>
    </xf>
    <xf numFmtId="0" fontId="19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vertical="center"/>
      <protection hidden="1"/>
    </xf>
    <xf numFmtId="0" fontId="19" fillId="0" borderId="23" xfId="0" applyFont="1" applyBorder="1" applyAlignment="1">
      <alignment vertical="center" wrapText="1"/>
    </xf>
    <xf numFmtId="0" fontId="16" fillId="6" borderId="60" xfId="0" applyFont="1" applyFill="1" applyBorder="1" applyAlignment="1" applyProtection="1">
      <alignment vertical="center"/>
      <protection locked="0"/>
    </xf>
    <xf numFmtId="0" fontId="19" fillId="0" borderId="13" xfId="0" applyFont="1" applyBorder="1" applyAlignment="1">
      <alignment vertical="center" wrapText="1"/>
    </xf>
    <xf numFmtId="0" fontId="16" fillId="6" borderId="65" xfId="0" applyFont="1" applyFill="1" applyBorder="1" applyAlignment="1" applyProtection="1">
      <alignment vertical="center"/>
      <protection locked="0"/>
    </xf>
    <xf numFmtId="0" fontId="19" fillId="3" borderId="33" xfId="0" applyFont="1" applyFill="1" applyBorder="1" applyAlignment="1" applyProtection="1">
      <alignment horizontal="left" vertical="center"/>
      <protection hidden="1"/>
    </xf>
    <xf numFmtId="0" fontId="19" fillId="3" borderId="32" xfId="0" applyFont="1" applyFill="1" applyBorder="1" applyAlignment="1" applyProtection="1">
      <alignment horizontal="left" vertical="center"/>
      <protection hidden="1"/>
    </xf>
    <xf numFmtId="0" fontId="0" fillId="6" borderId="0" xfId="0" applyFill="1" applyAlignment="1">
      <alignment vertical="center"/>
    </xf>
    <xf numFmtId="0" fontId="40" fillId="6" borderId="0" xfId="0" applyFont="1" applyFill="1" applyAlignment="1">
      <alignment vertical="center"/>
    </xf>
    <xf numFmtId="0" fontId="0" fillId="6" borderId="0" xfId="0" applyFill="1" applyAlignment="1">
      <alignment horizontal="right" vertical="center"/>
    </xf>
    <xf numFmtId="0" fontId="39" fillId="6" borderId="0" xfId="0" applyFont="1" applyFill="1" applyAlignment="1">
      <alignment horizontal="left" vertical="center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41" fillId="6" borderId="0" xfId="0" applyFont="1" applyFill="1" applyAlignment="1">
      <alignment horizontal="left" vertical="center"/>
    </xf>
    <xf numFmtId="0" fontId="40" fillId="6" borderId="0" xfId="0" applyFont="1" applyFill="1" applyAlignment="1">
      <alignment horizontal="center" vertical="center"/>
    </xf>
    <xf numFmtId="0" fontId="40" fillId="6" borderId="0" xfId="0" applyFont="1" applyFill="1" applyAlignment="1">
      <alignment horizontal="right" vertical="center"/>
    </xf>
    <xf numFmtId="3" fontId="0" fillId="6" borderId="26" xfId="0" applyNumberFormat="1" applyFill="1" applyBorder="1" applyAlignment="1" applyProtection="1">
      <alignment horizontal="center" vertical="center"/>
      <protection locked="0"/>
    </xf>
    <xf numFmtId="0" fontId="15" fillId="6" borderId="0" xfId="0" applyFont="1" applyFill="1" applyAlignment="1" applyProtection="1">
      <alignment horizontal="center" wrapText="1"/>
      <protection hidden="1"/>
    </xf>
    <xf numFmtId="0" fontId="0" fillId="6" borderId="0" xfId="0" applyFill="1" applyAlignment="1" applyProtection="1">
      <alignment vertical="center"/>
      <protection locked="0"/>
    </xf>
    <xf numFmtId="0" fontId="0" fillId="6" borderId="2" xfId="0" applyFill="1" applyBorder="1" applyAlignment="1" applyProtection="1">
      <alignment vertical="center"/>
      <protection hidden="1"/>
    </xf>
    <xf numFmtId="164" fontId="13" fillId="3" borderId="43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43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44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44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45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45" xfId="0" applyNumberFormat="1" applyFont="1" applyFill="1" applyBorder="1" applyAlignment="1" applyProtection="1">
      <alignment horizontal="center" vertical="center" wrapText="1"/>
      <protection hidden="1"/>
    </xf>
    <xf numFmtId="4" fontId="0" fillId="3" borderId="22" xfId="0" applyNumberFormat="1" applyFill="1" applyBorder="1" applyAlignment="1" applyProtection="1">
      <alignment horizontal="center" vertical="center"/>
      <protection hidden="1"/>
    </xf>
    <xf numFmtId="4" fontId="0" fillId="3" borderId="46" xfId="0" applyNumberFormat="1" applyFill="1" applyBorder="1" applyAlignment="1" applyProtection="1">
      <alignment horizontal="center" vertical="center"/>
      <protection hidden="1"/>
    </xf>
    <xf numFmtId="4" fontId="0" fillId="3" borderId="44" xfId="0" applyNumberFormat="1" applyFill="1" applyBorder="1" applyAlignment="1" applyProtection="1">
      <alignment horizontal="center" vertical="center"/>
      <protection hidden="1"/>
    </xf>
    <xf numFmtId="4" fontId="0" fillId="3" borderId="45" xfId="0" applyNumberFormat="1" applyFill="1" applyBorder="1" applyAlignment="1" applyProtection="1">
      <alignment horizontal="center" vertical="center"/>
      <protection hidden="1"/>
    </xf>
    <xf numFmtId="4" fontId="0" fillId="3" borderId="5" xfId="0" applyNumberFormat="1" applyFill="1" applyBorder="1" applyAlignment="1" applyProtection="1">
      <alignment horizontal="center" vertical="center"/>
      <protection hidden="1"/>
    </xf>
    <xf numFmtId="4" fontId="0" fillId="3" borderId="18" xfId="0" applyNumberFormat="1" applyFill="1" applyBorder="1" applyAlignment="1" applyProtection="1">
      <alignment horizontal="center" vertical="center"/>
      <protection hidden="1"/>
    </xf>
    <xf numFmtId="4" fontId="0" fillId="3" borderId="8" xfId="0" applyNumberFormat="1" applyFill="1" applyBorder="1" applyAlignment="1" applyProtection="1">
      <alignment horizontal="center" vertical="center"/>
      <protection hidden="1"/>
    </xf>
    <xf numFmtId="2" fontId="0" fillId="3" borderId="24" xfId="0" applyNumberFormat="1" applyFill="1" applyBorder="1" applyAlignment="1" applyProtection="1">
      <alignment horizontal="center" vertical="center"/>
      <protection hidden="1"/>
    </xf>
    <xf numFmtId="2" fontId="0" fillId="3" borderId="14" xfId="0" applyNumberFormat="1" applyFill="1" applyBorder="1" applyAlignment="1" applyProtection="1">
      <alignment horizontal="center" vertical="center"/>
      <protection hidden="1"/>
    </xf>
    <xf numFmtId="1" fontId="0" fillId="3" borderId="14" xfId="0" applyNumberFormat="1" applyFill="1" applyBorder="1" applyAlignment="1" applyProtection="1">
      <alignment horizontal="center" vertical="center"/>
      <protection hidden="1"/>
    </xf>
    <xf numFmtId="3" fontId="0" fillId="3" borderId="14" xfId="0" applyNumberFormat="1" applyFill="1" applyBorder="1" applyAlignment="1" applyProtection="1">
      <alignment horizontal="center" vertical="center"/>
      <protection hidden="1"/>
    </xf>
    <xf numFmtId="1" fontId="0" fillId="3" borderId="24" xfId="0" applyNumberFormat="1" applyFill="1" applyBorder="1" applyAlignment="1" applyProtection="1">
      <alignment horizontal="center" vertical="center"/>
      <protection hidden="1"/>
    </xf>
    <xf numFmtId="3" fontId="0" fillId="3" borderId="26" xfId="0" applyNumberFormat="1" applyFill="1" applyBorder="1" applyAlignment="1" applyProtection="1">
      <alignment horizontal="center" vertical="center"/>
      <protection hidden="1"/>
    </xf>
    <xf numFmtId="0" fontId="0" fillId="3" borderId="24" xfId="0" applyFill="1" applyBorder="1" applyAlignment="1" applyProtection="1">
      <alignment horizontal="center" vertical="center"/>
      <protection hidden="1"/>
    </xf>
    <xf numFmtId="4" fontId="0" fillId="3" borderId="56" xfId="0" applyNumberFormat="1" applyFill="1" applyBorder="1" applyAlignment="1" applyProtection="1">
      <alignment horizontal="center" vertical="center"/>
      <protection hidden="1"/>
    </xf>
    <xf numFmtId="0" fontId="0" fillId="3" borderId="19" xfId="0" applyFill="1" applyBorder="1" applyAlignment="1" applyProtection="1">
      <alignment horizontal="center" vertical="top" wrapText="1"/>
      <protection hidden="1"/>
    </xf>
    <xf numFmtId="0" fontId="15" fillId="6" borderId="47" xfId="0" applyFont="1" applyFill="1" applyBorder="1" applyAlignment="1" applyProtection="1">
      <alignment horizontal="left"/>
      <protection locked="0"/>
    </xf>
    <xf numFmtId="0" fontId="14" fillId="6" borderId="0" xfId="0" applyFont="1" applyFill="1" applyAlignment="1" applyProtection="1">
      <alignment horizontal="right" vertical="center"/>
      <protection hidden="1"/>
    </xf>
    <xf numFmtId="0" fontId="14" fillId="6" borderId="47" xfId="0" applyFont="1" applyFill="1" applyBorder="1" applyAlignment="1" applyProtection="1">
      <alignment horizontal="right" wrapText="1"/>
      <protection hidden="1"/>
    </xf>
    <xf numFmtId="0" fontId="0" fillId="3" borderId="0" xfId="0" applyFill="1" applyAlignment="1" applyProtection="1">
      <alignment horizontal="left"/>
      <protection hidden="1"/>
    </xf>
    <xf numFmtId="0" fontId="14" fillId="6" borderId="14" xfId="0" applyFont="1" applyFill="1" applyBorder="1" applyAlignment="1" applyProtection="1">
      <alignment horizontal="right" vertical="center"/>
      <protection hidden="1"/>
    </xf>
    <xf numFmtId="0" fontId="0" fillId="15" borderId="14" xfId="0" applyFill="1" applyBorder="1"/>
    <xf numFmtId="4" fontId="15" fillId="6" borderId="14" xfId="0" applyNumberFormat="1" applyFont="1" applyFill="1" applyBorder="1" applyAlignment="1">
      <alignment horizontal="left" vertical="center" wrapText="1"/>
    </xf>
    <xf numFmtId="0" fontId="26" fillId="6" borderId="14" xfId="0" applyFont="1" applyFill="1" applyBorder="1" applyAlignment="1" applyProtection="1">
      <alignment horizontal="right" vertical="center"/>
      <protection hidden="1"/>
    </xf>
    <xf numFmtId="4" fontId="15" fillId="6" borderId="14" xfId="0" applyNumberFormat="1" applyFont="1" applyFill="1" applyBorder="1" applyAlignment="1">
      <alignment horizontal="left" vertical="center"/>
    </xf>
    <xf numFmtId="0" fontId="15" fillId="6" borderId="14" xfId="0" applyFont="1" applyFill="1" applyBorder="1" applyAlignment="1">
      <alignment horizontal="left" vertical="center"/>
    </xf>
    <xf numFmtId="0" fontId="14" fillId="6" borderId="14" xfId="0" applyFont="1" applyFill="1" applyBorder="1" applyAlignment="1" applyProtection="1">
      <alignment horizontal="right"/>
      <protection hidden="1"/>
    </xf>
    <xf numFmtId="0" fontId="0" fillId="15" borderId="14" xfId="0" applyFill="1" applyBorder="1" applyAlignment="1">
      <alignment vertical="center"/>
    </xf>
    <xf numFmtId="3" fontId="15" fillId="6" borderId="14" xfId="0" applyNumberFormat="1" applyFont="1" applyFill="1" applyBorder="1" applyAlignment="1">
      <alignment horizontal="left" vertical="center"/>
    </xf>
    <xf numFmtId="0" fontId="14" fillId="6" borderId="14" xfId="0" applyFont="1" applyFill="1" applyBorder="1" applyAlignment="1" applyProtection="1">
      <alignment horizontal="right" vertical="center" wrapText="1"/>
      <protection hidden="1"/>
    </xf>
    <xf numFmtId="0" fontId="0" fillId="9" borderId="14" xfId="0" applyFill="1" applyBorder="1"/>
    <xf numFmtId="0" fontId="0" fillId="6" borderId="14" xfId="0" applyFill="1" applyBorder="1" applyProtection="1">
      <protection hidden="1"/>
    </xf>
    <xf numFmtId="0" fontId="33" fillId="10" borderId="14" xfId="0" applyFont="1" applyFill="1" applyBorder="1"/>
    <xf numFmtId="0" fontId="14" fillId="6" borderId="14" xfId="0" applyFont="1" applyFill="1" applyBorder="1" applyAlignment="1" applyProtection="1">
      <alignment horizontal="right" wrapText="1"/>
      <protection hidden="1"/>
    </xf>
    <xf numFmtId="0" fontId="15" fillId="6" borderId="14" xfId="0" applyFont="1" applyFill="1" applyBorder="1" applyAlignment="1">
      <alignment horizontal="left" vertical="center" wrapText="1"/>
    </xf>
    <xf numFmtId="4" fontId="15" fillId="3" borderId="14" xfId="0" applyNumberFormat="1" applyFont="1" applyFill="1" applyBorder="1" applyAlignment="1" applyProtection="1">
      <alignment horizontal="left" vertical="center"/>
      <protection hidden="1"/>
    </xf>
    <xf numFmtId="0" fontId="0" fillId="6" borderId="0" xfId="0" applyFill="1" applyAlignment="1">
      <alignment horizontal="left" vertical="center"/>
    </xf>
    <xf numFmtId="0" fontId="15" fillId="6" borderId="14" xfId="0" applyFont="1" applyFill="1" applyBorder="1" applyAlignment="1" applyProtection="1">
      <alignment horizontal="center" vertical="center" wrapText="1"/>
      <protection hidden="1"/>
    </xf>
    <xf numFmtId="49" fontId="15" fillId="6" borderId="14" xfId="0" applyNumberFormat="1" applyFont="1" applyFill="1" applyBorder="1" applyAlignment="1" applyProtection="1">
      <alignment horizontal="center" vertical="center"/>
      <protection hidden="1"/>
    </xf>
    <xf numFmtId="49" fontId="4" fillId="6" borderId="0" xfId="0" applyNumberFormat="1" applyFont="1" applyFill="1" applyAlignment="1" applyProtection="1">
      <alignment horizontal="right" vertical="center"/>
      <protection hidden="1"/>
    </xf>
    <xf numFmtId="1" fontId="0" fillId="6" borderId="15" xfId="0" applyNumberFormat="1" applyFill="1" applyBorder="1" applyAlignment="1" applyProtection="1">
      <alignment horizontal="center" vertical="center"/>
      <protection hidden="1"/>
    </xf>
    <xf numFmtId="0" fontId="14" fillId="6" borderId="50" xfId="0" applyFont="1" applyFill="1" applyBorder="1" applyAlignment="1" applyProtection="1">
      <alignment vertical="center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49" fontId="15" fillId="6" borderId="0" xfId="0" applyNumberFormat="1" applyFont="1" applyFill="1" applyAlignment="1" applyProtection="1">
      <alignment horizontal="center" vertical="center"/>
      <protection hidden="1"/>
    </xf>
    <xf numFmtId="1" fontId="0" fillId="6" borderId="54" xfId="0" applyNumberFormat="1" applyFill="1" applyBorder="1" applyAlignment="1" applyProtection="1">
      <alignment horizontal="center" vertical="center"/>
      <protection hidden="1"/>
    </xf>
    <xf numFmtId="0" fontId="15" fillId="6" borderId="19" xfId="0" applyFont="1" applyFill="1" applyBorder="1" applyAlignment="1" applyProtection="1">
      <alignment horizontal="center" vertical="center" wrapText="1"/>
      <protection hidden="1"/>
    </xf>
    <xf numFmtId="49" fontId="15" fillId="6" borderId="19" xfId="0" applyNumberFormat="1" applyFont="1" applyFill="1" applyBorder="1" applyAlignment="1" applyProtection="1">
      <alignment horizontal="center" vertical="center"/>
      <protection hidden="1"/>
    </xf>
    <xf numFmtId="1" fontId="0" fillId="6" borderId="20" xfId="0" applyNumberFormat="1" applyFill="1" applyBorder="1" applyAlignment="1" applyProtection="1">
      <alignment horizontal="center" vertical="center"/>
      <protection hidden="1"/>
    </xf>
    <xf numFmtId="1" fontId="4" fillId="6" borderId="0" xfId="0" applyNumberFormat="1" applyFont="1" applyFill="1" applyAlignment="1" applyProtection="1">
      <alignment horizontal="center" vertical="center"/>
      <protection hidden="1"/>
    </xf>
    <xf numFmtId="49" fontId="14" fillId="6" borderId="26" xfId="0" applyNumberFormat="1" applyFont="1" applyFill="1" applyBorder="1" applyAlignment="1" applyProtection="1">
      <alignment horizontal="center" vertical="center"/>
      <protection hidden="1"/>
    </xf>
    <xf numFmtId="0" fontId="14" fillId="6" borderId="38" xfId="0" applyFont="1" applyFill="1" applyBorder="1" applyAlignment="1" applyProtection="1">
      <alignment horizontal="center" vertical="center"/>
      <protection hidden="1"/>
    </xf>
    <xf numFmtId="0" fontId="15" fillId="6" borderId="24" xfId="0" applyFont="1" applyFill="1" applyBorder="1" applyAlignment="1" applyProtection="1">
      <alignment horizontal="center" vertical="center" wrapText="1"/>
      <protection hidden="1"/>
    </xf>
    <xf numFmtId="49" fontId="15" fillId="6" borderId="24" xfId="0" applyNumberFormat="1" applyFont="1" applyFill="1" applyBorder="1" applyAlignment="1" applyProtection="1">
      <alignment horizontal="center" vertical="center"/>
      <protection hidden="1"/>
    </xf>
    <xf numFmtId="1" fontId="0" fillId="6" borderId="25" xfId="0" applyNumberFormat="1" applyFill="1" applyBorder="1" applyAlignment="1" applyProtection="1">
      <alignment horizontal="center" vertical="center"/>
      <protection hidden="1"/>
    </xf>
    <xf numFmtId="0" fontId="19" fillId="6" borderId="0" xfId="0" applyFont="1" applyFill="1" applyAlignment="1" applyProtection="1">
      <alignment horizontal="left" vertical="top" wrapText="1"/>
      <protection hidden="1"/>
    </xf>
    <xf numFmtId="0" fontId="31" fillId="6" borderId="0" xfId="0" applyFont="1" applyFill="1" applyAlignment="1" applyProtection="1">
      <alignment horizontal="left" vertical="top" wrapText="1"/>
      <protection hidden="1"/>
    </xf>
    <xf numFmtId="0" fontId="14" fillId="5" borderId="3" xfId="0" applyFont="1" applyFill="1" applyBorder="1" applyAlignment="1" applyProtection="1">
      <alignment horizontal="center" vertical="center"/>
      <protection hidden="1"/>
    </xf>
    <xf numFmtId="0" fontId="0" fillId="6" borderId="0" xfId="0" applyFill="1" applyAlignment="1">
      <alignment horizontal="left"/>
    </xf>
    <xf numFmtId="4" fontId="15" fillId="6" borderId="14" xfId="0" applyNumberFormat="1" applyFont="1" applyFill="1" applyBorder="1" applyAlignment="1" applyProtection="1">
      <alignment horizontal="left" vertical="center" wrapText="1"/>
      <protection locked="0"/>
    </xf>
    <xf numFmtId="4" fontId="15" fillId="6" borderId="14" xfId="0" applyNumberFormat="1" applyFont="1" applyFill="1" applyBorder="1" applyAlignment="1" applyProtection="1">
      <alignment horizontal="left" vertical="center"/>
      <protection locked="0"/>
    </xf>
    <xf numFmtId="4" fontId="15" fillId="6" borderId="64" xfId="0" applyNumberFormat="1" applyFont="1" applyFill="1" applyBorder="1" applyAlignment="1" applyProtection="1">
      <alignment horizontal="left" vertical="center"/>
      <protection locked="0"/>
    </xf>
    <xf numFmtId="0" fontId="0" fillId="15" borderId="0" xfId="0" applyFill="1" applyAlignment="1" applyProtection="1">
      <alignment vertical="center"/>
      <protection hidden="1"/>
    </xf>
    <xf numFmtId="0" fontId="40" fillId="6" borderId="0" xfId="0" applyFont="1" applyFill="1" applyAlignment="1" applyProtection="1">
      <alignment vertical="center"/>
      <protection hidden="1"/>
    </xf>
    <xf numFmtId="0" fontId="16" fillId="6" borderId="9" xfId="0" applyFont="1" applyFill="1" applyBorder="1" applyAlignment="1" applyProtection="1">
      <alignment horizontal="left" vertical="center" wrapText="1"/>
      <protection hidden="1"/>
    </xf>
    <xf numFmtId="0" fontId="16" fillId="6" borderId="4" xfId="0" applyFont="1" applyFill="1" applyBorder="1" applyAlignment="1" applyProtection="1">
      <alignment horizontal="left" vertical="center" wrapText="1"/>
      <protection hidden="1"/>
    </xf>
    <xf numFmtId="165" fontId="0" fillId="3" borderId="22" xfId="0" applyNumberFormat="1" applyFill="1" applyBorder="1" applyAlignment="1" applyProtection="1">
      <alignment horizontal="center" vertical="center"/>
      <protection hidden="1"/>
    </xf>
    <xf numFmtId="165" fontId="0" fillId="3" borderId="46" xfId="0" applyNumberFormat="1" applyFill="1" applyBorder="1" applyAlignment="1" applyProtection="1">
      <alignment horizontal="center" vertical="center"/>
      <protection hidden="1"/>
    </xf>
    <xf numFmtId="49" fontId="1" fillId="8" borderId="0" xfId="0" applyNumberFormat="1" applyFont="1" applyFill="1" applyAlignment="1" applyProtection="1">
      <alignment horizontal="right" vertical="center"/>
      <protection hidden="1"/>
    </xf>
    <xf numFmtId="1" fontId="1" fillId="8" borderId="0" xfId="0" applyNumberFormat="1" applyFont="1" applyFill="1" applyAlignment="1" applyProtection="1">
      <alignment horizontal="center" vertical="center"/>
      <protection hidden="1"/>
    </xf>
    <xf numFmtId="4" fontId="15" fillId="6" borderId="64" xfId="0" applyNumberFormat="1" applyFont="1" applyFill="1" applyBorder="1" applyAlignment="1" applyProtection="1">
      <alignment horizontal="left" vertical="center"/>
      <protection hidden="1"/>
    </xf>
    <xf numFmtId="0" fontId="5" fillId="6" borderId="0" xfId="0" applyFont="1" applyFill="1" applyAlignment="1">
      <alignment horizontal="center" vertical="center"/>
    </xf>
    <xf numFmtId="0" fontId="13" fillId="6" borderId="47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64" xfId="0" applyFont="1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64" xfId="0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right" vertical="center"/>
    </xf>
    <xf numFmtId="0" fontId="4" fillId="2" borderId="67" xfId="0" applyFont="1" applyFill="1" applyBorder="1" applyAlignment="1">
      <alignment horizontal="right" vertical="center"/>
    </xf>
    <xf numFmtId="0" fontId="4" fillId="6" borderId="67" xfId="0" applyFont="1" applyFill="1" applyBorder="1" applyAlignment="1" applyProtection="1">
      <alignment horizontal="left" vertical="center"/>
      <protection locked="0" hidden="1"/>
    </xf>
    <xf numFmtId="0" fontId="4" fillId="6" borderId="68" xfId="0" applyFont="1" applyFill="1" applyBorder="1" applyAlignment="1" applyProtection="1">
      <alignment horizontal="left" vertical="center"/>
      <protection locked="0" hidden="1"/>
    </xf>
    <xf numFmtId="0" fontId="26" fillId="7" borderId="1" xfId="0" applyFont="1" applyFill="1" applyBorder="1" applyAlignment="1">
      <alignment horizontal="left" vertical="center" wrapText="1"/>
    </xf>
    <xf numFmtId="0" fontId="26" fillId="7" borderId="2" xfId="0" applyFont="1" applyFill="1" applyBorder="1" applyAlignment="1">
      <alignment horizontal="left" vertical="center" wrapText="1"/>
    </xf>
    <xf numFmtId="0" fontId="26" fillId="7" borderId="3" xfId="0" applyFont="1" applyFill="1" applyBorder="1" applyAlignment="1">
      <alignment horizontal="left" vertical="center" wrapText="1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2" xfId="0" applyFont="1" applyBorder="1" applyAlignment="1" applyProtection="1">
      <alignment horizontal="left" vertical="center" wrapText="1"/>
      <protection locked="0"/>
    </xf>
    <xf numFmtId="0" fontId="32" fillId="0" borderId="3" xfId="0" applyFont="1" applyBorder="1" applyAlignment="1" applyProtection="1">
      <alignment horizontal="left" vertical="center" wrapText="1"/>
      <protection locked="0"/>
    </xf>
    <xf numFmtId="0" fontId="16" fillId="0" borderId="13" xfId="0" applyFont="1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26" fillId="7" borderId="10" xfId="0" applyFont="1" applyFill="1" applyBorder="1" applyAlignment="1">
      <alignment horizontal="left" vertical="center" wrapText="1"/>
    </xf>
    <xf numFmtId="0" fontId="26" fillId="7" borderId="9" xfId="0" applyFont="1" applyFill="1" applyBorder="1" applyAlignment="1">
      <alignment horizontal="left" vertical="center" wrapText="1"/>
    </xf>
    <xf numFmtId="0" fontId="26" fillId="7" borderId="11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 shrinkToFit="1"/>
    </xf>
    <xf numFmtId="0" fontId="1" fillId="3" borderId="15" xfId="0" applyFont="1" applyFill="1" applyBorder="1" applyAlignment="1">
      <alignment horizontal="left" vertical="center" wrapText="1" shrinkToFit="1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9" xfId="0" applyFont="1" applyBorder="1" applyAlignment="1" applyProtection="1">
      <alignment horizontal="left" vertical="center" wrapText="1"/>
      <protection locked="0"/>
    </xf>
    <xf numFmtId="0" fontId="32" fillId="0" borderId="11" xfId="0" applyFont="1" applyBorder="1" applyAlignment="1" applyProtection="1">
      <alignment horizontal="left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 locked="0"/>
    </xf>
    <xf numFmtId="0" fontId="32" fillId="0" borderId="30" xfId="0" applyFont="1" applyBorder="1" applyAlignment="1" applyProtection="1">
      <alignment horizontal="left" vertical="center" wrapText="1"/>
      <protection locked="0"/>
    </xf>
    <xf numFmtId="0" fontId="32" fillId="0" borderId="31" xfId="0" applyFont="1" applyBorder="1" applyAlignment="1" applyProtection="1">
      <alignment horizontal="left" vertical="center" wrapText="1"/>
      <protection locked="0"/>
    </xf>
    <xf numFmtId="0" fontId="14" fillId="8" borderId="23" xfId="0" applyFont="1" applyFill="1" applyBorder="1" applyAlignment="1">
      <alignment horizontal="left" vertical="center" wrapText="1"/>
    </xf>
    <xf numFmtId="0" fontId="14" fillId="8" borderId="24" xfId="0" applyFont="1" applyFill="1" applyBorder="1" applyAlignment="1">
      <alignment horizontal="left" vertical="center" wrapText="1"/>
    </xf>
    <xf numFmtId="0" fontId="14" fillId="8" borderId="25" xfId="0" applyFont="1" applyFill="1" applyBorder="1" applyAlignment="1">
      <alignment horizontal="left" vertical="center" wrapText="1"/>
    </xf>
    <xf numFmtId="0" fontId="14" fillId="8" borderId="13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/>
    </xf>
    <xf numFmtId="0" fontId="14" fillId="8" borderId="15" xfId="0" applyFont="1" applyFill="1" applyBorder="1" applyAlignment="1">
      <alignment horizontal="left" vertical="center" wrapText="1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left" vertical="center" wrapText="1"/>
      <protection locked="0"/>
    </xf>
    <xf numFmtId="0" fontId="16" fillId="0" borderId="20" xfId="0" applyFont="1" applyBorder="1" applyAlignment="1" applyProtection="1">
      <alignment horizontal="left" vertical="center" wrapText="1"/>
      <protection locked="0"/>
    </xf>
    <xf numFmtId="0" fontId="13" fillId="6" borderId="0" xfId="0" applyFont="1" applyFill="1" applyAlignment="1">
      <alignment horizontal="center" vertical="center" wrapText="1"/>
    </xf>
    <xf numFmtId="0" fontId="14" fillId="8" borderId="16" xfId="0" applyFont="1" applyFill="1" applyBorder="1" applyAlignment="1">
      <alignment horizontal="left" vertical="center" wrapText="1"/>
    </xf>
    <xf numFmtId="0" fontId="14" fillId="8" borderId="17" xfId="0" applyFont="1" applyFill="1" applyBorder="1" applyAlignment="1">
      <alignment horizontal="left" vertical="center" wrapText="1"/>
    </xf>
    <xf numFmtId="0" fontId="14" fillId="8" borderId="18" xfId="0" applyFont="1" applyFill="1" applyBorder="1" applyAlignment="1">
      <alignment horizontal="left" vertical="center" wrapText="1"/>
    </xf>
    <xf numFmtId="0" fontId="14" fillId="8" borderId="35" xfId="0" applyFont="1" applyFill="1" applyBorder="1" applyAlignment="1">
      <alignment horizontal="left" vertical="center" wrapText="1"/>
    </xf>
    <xf numFmtId="0" fontId="14" fillId="8" borderId="28" xfId="0" applyFont="1" applyFill="1" applyBorder="1" applyAlignment="1">
      <alignment horizontal="left" vertical="center" wrapText="1"/>
    </xf>
    <xf numFmtId="0" fontId="14" fillId="8" borderId="36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16" fillId="0" borderId="37" xfId="0" applyFont="1" applyBorder="1" applyAlignment="1" applyProtection="1">
      <alignment horizontal="left" vertical="center" wrapText="1"/>
      <protection locked="0"/>
    </xf>
    <xf numFmtId="0" fontId="16" fillId="0" borderId="26" xfId="0" applyFont="1" applyBorder="1" applyAlignment="1" applyProtection="1">
      <alignment horizontal="left" vertical="center" wrapText="1"/>
      <protection locked="0"/>
    </xf>
    <xf numFmtId="0" fontId="16" fillId="0" borderId="38" xfId="0" applyFont="1" applyBorder="1" applyAlignment="1" applyProtection="1">
      <alignment horizontal="left" vertical="center" wrapText="1"/>
      <protection locked="0"/>
    </xf>
    <xf numFmtId="0" fontId="14" fillId="8" borderId="33" xfId="0" applyFont="1" applyFill="1" applyBorder="1" applyAlignment="1">
      <alignment horizontal="left" vertical="center" wrapText="1"/>
    </xf>
    <xf numFmtId="0" fontId="14" fillId="8" borderId="4" xfId="0" applyFont="1" applyFill="1" applyBorder="1" applyAlignment="1">
      <alignment horizontal="left" vertical="center" wrapText="1"/>
    </xf>
    <xf numFmtId="0" fontId="14" fillId="8" borderId="5" xfId="0" applyFont="1" applyFill="1" applyBorder="1" applyAlignment="1">
      <alignment horizontal="left" vertical="center" wrapText="1"/>
    </xf>
    <xf numFmtId="0" fontId="19" fillId="6" borderId="63" xfId="0" applyFont="1" applyFill="1" applyBorder="1" applyAlignment="1" applyProtection="1">
      <alignment horizontal="center" vertical="center" wrapText="1"/>
      <protection hidden="1"/>
    </xf>
    <xf numFmtId="0" fontId="19" fillId="6" borderId="65" xfId="0" applyFont="1" applyFill="1" applyBorder="1" applyAlignment="1" applyProtection="1">
      <alignment horizontal="center" vertical="center" wrapText="1"/>
      <protection hidden="1"/>
    </xf>
    <xf numFmtId="0" fontId="19" fillId="6" borderId="70" xfId="0" applyFont="1" applyFill="1" applyBorder="1" applyAlignment="1" applyProtection="1">
      <alignment horizontal="center" vertical="center" wrapText="1"/>
      <protection hidden="1"/>
    </xf>
    <xf numFmtId="0" fontId="19" fillId="6" borderId="71" xfId="0" applyFont="1" applyFill="1" applyBorder="1" applyAlignment="1" applyProtection="1">
      <alignment horizontal="center" vertical="center" wrapText="1"/>
      <protection hidden="1"/>
    </xf>
    <xf numFmtId="0" fontId="19" fillId="6" borderId="0" xfId="0" applyFont="1" applyFill="1" applyAlignment="1" applyProtection="1">
      <alignment horizontal="center" vertical="center" wrapText="1"/>
      <protection hidden="1"/>
    </xf>
    <xf numFmtId="0" fontId="19" fillId="6" borderId="69" xfId="0" applyFont="1" applyFill="1" applyBorder="1" applyAlignment="1" applyProtection="1">
      <alignment horizontal="center" vertical="center" wrapText="1"/>
      <protection hidden="1"/>
    </xf>
    <xf numFmtId="0" fontId="19" fillId="6" borderId="52" xfId="0" applyFont="1" applyFill="1" applyBorder="1" applyAlignment="1" applyProtection="1">
      <alignment horizontal="center" vertical="center" wrapText="1"/>
      <protection hidden="1"/>
    </xf>
    <xf numFmtId="0" fontId="19" fillId="6" borderId="72" xfId="0" applyFont="1" applyFill="1" applyBorder="1" applyAlignment="1" applyProtection="1">
      <alignment horizontal="center" vertical="center" wrapText="1"/>
      <protection hidden="1"/>
    </xf>
    <xf numFmtId="0" fontId="19" fillId="6" borderId="73" xfId="0" applyFont="1" applyFill="1" applyBorder="1" applyAlignment="1" applyProtection="1">
      <alignment horizontal="center" vertical="center" wrapText="1"/>
      <protection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14" fillId="5" borderId="2" xfId="0" applyFont="1" applyFill="1" applyBorder="1" applyAlignment="1" applyProtection="1">
      <alignment horizontal="center" vertical="center"/>
      <protection hidden="1"/>
    </xf>
    <xf numFmtId="0" fontId="14" fillId="6" borderId="23" xfId="0" applyFont="1" applyFill="1" applyBorder="1" applyAlignment="1" applyProtection="1">
      <alignment horizontal="center" vertical="center" textRotation="90"/>
      <protection hidden="1"/>
    </xf>
    <xf numFmtId="0" fontId="14" fillId="6" borderId="13" xfId="0" applyFont="1" applyFill="1" applyBorder="1" applyAlignment="1" applyProtection="1">
      <alignment horizontal="center" vertical="center" textRotation="90"/>
      <protection hidden="1"/>
    </xf>
    <xf numFmtId="0" fontId="14" fillId="6" borderId="6" xfId="0" applyFont="1" applyFill="1" applyBorder="1" applyAlignment="1" applyProtection="1">
      <alignment horizontal="center" vertical="center" textRotation="90"/>
      <protection hidden="1"/>
    </xf>
    <xf numFmtId="0" fontId="13" fillId="0" borderId="16" xfId="0" applyFont="1" applyBorder="1" applyAlignment="1" applyProtection="1">
      <alignment vertical="center" wrapText="1"/>
      <protection hidden="1"/>
    </xf>
    <xf numFmtId="0" fontId="13" fillId="0" borderId="17" xfId="0" applyFont="1" applyBorder="1" applyAlignment="1" applyProtection="1">
      <alignment vertical="center" wrapText="1"/>
      <protection hidden="1"/>
    </xf>
    <xf numFmtId="0" fontId="0" fillId="6" borderId="0" xfId="0" applyFill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0" fillId="0" borderId="19" xfId="0" applyBorder="1" applyAlignment="1" applyProtection="1">
      <alignment horizontal="left" vertical="center" wrapText="1"/>
      <protection hidden="1"/>
    </xf>
    <xf numFmtId="0" fontId="14" fillId="7" borderId="1" xfId="0" applyFont="1" applyFill="1" applyBorder="1" applyAlignment="1" applyProtection="1">
      <alignment horizontal="left" vertical="center"/>
      <protection hidden="1"/>
    </xf>
    <xf numFmtId="0" fontId="14" fillId="7" borderId="3" xfId="0" applyFont="1" applyFill="1" applyBorder="1" applyAlignment="1" applyProtection="1">
      <alignment horizontal="left" vertical="center"/>
      <protection hidden="1"/>
    </xf>
    <xf numFmtId="0" fontId="13" fillId="0" borderId="41" xfId="0" applyFont="1" applyBorder="1" applyAlignment="1" applyProtection="1">
      <alignment horizontal="left" vertical="center" wrapText="1"/>
      <protection hidden="1"/>
    </xf>
    <xf numFmtId="0" fontId="13" fillId="0" borderId="51" xfId="0" applyFont="1" applyBorder="1" applyAlignment="1" applyProtection="1">
      <alignment horizontal="left" vertical="center" wrapText="1"/>
      <protection hidden="1"/>
    </xf>
    <xf numFmtId="0" fontId="0" fillId="8" borderId="10" xfId="0" applyFill="1" applyBorder="1" applyAlignment="1" applyProtection="1">
      <alignment horizontal="center" vertical="center" wrapText="1"/>
      <protection hidden="1"/>
    </xf>
    <xf numFmtId="0" fontId="0" fillId="8" borderId="11" xfId="0" applyFill="1" applyBorder="1" applyAlignment="1" applyProtection="1">
      <alignment horizontal="center" vertical="center" wrapText="1"/>
      <protection hidden="1"/>
    </xf>
    <xf numFmtId="0" fontId="14" fillId="7" borderId="2" xfId="0" applyFont="1" applyFill="1" applyBorder="1" applyAlignment="1" applyProtection="1">
      <alignment horizontal="left" vertical="center"/>
      <protection hidden="1"/>
    </xf>
    <xf numFmtId="0" fontId="13" fillId="0" borderId="39" xfId="0" applyFont="1" applyBorder="1" applyAlignment="1" applyProtection="1">
      <alignment horizontal="left" vertical="center" wrapText="1"/>
      <protection hidden="1"/>
    </xf>
    <xf numFmtId="0" fontId="13" fillId="0" borderId="48" xfId="0" applyFont="1" applyBorder="1" applyAlignment="1" applyProtection="1">
      <alignment horizontal="left" vertical="center" wrapText="1"/>
      <protection hidden="1"/>
    </xf>
    <xf numFmtId="0" fontId="27" fillId="6" borderId="0" xfId="0" applyFont="1" applyFill="1" applyAlignment="1" applyProtection="1">
      <alignment horizontal="center" vertical="center"/>
      <protection hidden="1"/>
    </xf>
    <xf numFmtId="0" fontId="0" fillId="6" borderId="50" xfId="0" applyFill="1" applyBorder="1" applyAlignment="1" applyProtection="1">
      <alignment horizontal="left" vertical="center" wrapText="1"/>
      <protection hidden="1"/>
    </xf>
    <xf numFmtId="0" fontId="0" fillId="6" borderId="0" xfId="0" applyFill="1" applyAlignment="1" applyProtection="1">
      <alignment horizontal="left" vertical="center" wrapText="1"/>
      <protection hidden="1"/>
    </xf>
    <xf numFmtId="0" fontId="0" fillId="6" borderId="54" xfId="0" applyFill="1" applyBorder="1" applyAlignment="1" applyProtection="1">
      <alignment horizontal="left" vertical="center" wrapText="1"/>
      <protection hidden="1"/>
    </xf>
    <xf numFmtId="0" fontId="13" fillId="0" borderId="37" xfId="0" applyFont="1" applyBorder="1" applyAlignment="1" applyProtection="1">
      <alignment horizontal="left" vertical="center" wrapText="1"/>
      <protection hidden="1"/>
    </xf>
    <xf numFmtId="0" fontId="13" fillId="0" borderId="26" xfId="0" applyFont="1" applyBorder="1" applyAlignment="1" applyProtection="1">
      <alignment horizontal="left" vertical="center" wrapText="1"/>
      <protection hidden="1"/>
    </xf>
    <xf numFmtId="0" fontId="13" fillId="0" borderId="35" xfId="0" applyFont="1" applyBorder="1" applyAlignment="1" applyProtection="1">
      <alignment horizontal="left" vertical="center" wrapText="1"/>
      <protection hidden="1"/>
    </xf>
    <xf numFmtId="0" fontId="13" fillId="0" borderId="52" xfId="0" applyFont="1" applyBorder="1" applyAlignment="1" applyProtection="1">
      <alignment horizontal="left" vertical="center" wrapText="1"/>
      <protection hidden="1"/>
    </xf>
    <xf numFmtId="0" fontId="13" fillId="0" borderId="13" xfId="0" applyFont="1" applyBorder="1" applyAlignment="1" applyProtection="1">
      <alignment horizontal="left" vertical="center" wrapText="1"/>
      <protection hidden="1"/>
    </xf>
    <xf numFmtId="0" fontId="13" fillId="0" borderId="47" xfId="0" applyFont="1" applyBorder="1" applyAlignment="1" applyProtection="1">
      <alignment horizontal="left" vertical="center" wrapText="1"/>
      <protection hidden="1"/>
    </xf>
    <xf numFmtId="0" fontId="13" fillId="0" borderId="6" xfId="0" applyFont="1" applyBorder="1" applyAlignment="1" applyProtection="1">
      <alignment horizontal="left" vertical="center" wrapText="1"/>
      <protection hidden="1"/>
    </xf>
    <xf numFmtId="0" fontId="13" fillId="0" borderId="21" xfId="0" applyFont="1" applyBorder="1" applyAlignment="1" applyProtection="1">
      <alignment horizontal="left" vertical="center" wrapText="1"/>
      <protection hidden="1"/>
    </xf>
    <xf numFmtId="0" fontId="13" fillId="0" borderId="33" xfId="0" applyFont="1" applyBorder="1" applyAlignment="1" applyProtection="1">
      <alignment vertical="center" wrapText="1"/>
      <protection hidden="1"/>
    </xf>
    <xf numFmtId="0" fontId="13" fillId="0" borderId="4" xfId="0" applyFont="1" applyBorder="1" applyAlignment="1" applyProtection="1">
      <alignment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6" fillId="6" borderId="0" xfId="0" applyFont="1" applyFill="1" applyAlignment="1" applyProtection="1">
      <alignment horizontal="left" vertical="center" wrapText="1"/>
      <protection hidden="1"/>
    </xf>
    <xf numFmtId="0" fontId="13" fillId="0" borderId="32" xfId="0" applyFont="1" applyBorder="1" applyAlignment="1" applyProtection="1">
      <alignment vertical="center" wrapText="1"/>
      <protection hidden="1"/>
    </xf>
    <xf numFmtId="0" fontId="13" fillId="0" borderId="7" xfId="0" applyFont="1" applyBorder="1" applyAlignment="1" applyProtection="1">
      <alignment vertical="center" wrapText="1"/>
      <protection hidden="1"/>
    </xf>
    <xf numFmtId="0" fontId="13" fillId="0" borderId="1" xfId="0" applyFont="1" applyBorder="1" applyAlignment="1" applyProtection="1">
      <alignment horizontal="left" vertical="center" wrapText="1"/>
      <protection hidden="1"/>
    </xf>
    <xf numFmtId="0" fontId="13" fillId="0" borderId="3" xfId="0" applyFont="1" applyBorder="1" applyAlignment="1" applyProtection="1">
      <alignment horizontal="left" vertical="center" wrapText="1"/>
      <protection hidden="1"/>
    </xf>
    <xf numFmtId="0" fontId="13" fillId="0" borderId="14" xfId="0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13" fillId="0" borderId="19" xfId="0" applyFont="1" applyBorder="1" applyAlignment="1" applyProtection="1">
      <alignment horizontal="left" vertical="center" wrapText="1"/>
      <protection hidden="1"/>
    </xf>
    <xf numFmtId="0" fontId="13" fillId="0" borderId="23" xfId="0" applyFont="1" applyBorder="1" applyAlignment="1" applyProtection="1">
      <alignment horizontal="left" vertical="center" wrapText="1"/>
      <protection hidden="1"/>
    </xf>
    <xf numFmtId="0" fontId="13" fillId="0" borderId="24" xfId="0" applyFont="1" applyBorder="1" applyAlignment="1" applyProtection="1">
      <alignment horizontal="left" vertical="center" wrapText="1"/>
      <protection hidden="1"/>
    </xf>
    <xf numFmtId="0" fontId="13" fillId="0" borderId="28" xfId="0" applyFont="1" applyBorder="1" applyAlignment="1" applyProtection="1">
      <alignment horizontal="left" vertical="center" wrapText="1"/>
      <protection hidden="1"/>
    </xf>
    <xf numFmtId="0" fontId="26" fillId="7" borderId="1" xfId="0" applyFont="1" applyFill="1" applyBorder="1" applyAlignment="1" applyProtection="1">
      <alignment vertical="center" wrapText="1"/>
      <protection hidden="1"/>
    </xf>
    <xf numFmtId="0" fontId="26" fillId="7" borderId="9" xfId="0" applyFont="1" applyFill="1" applyBorder="1" applyAlignment="1" applyProtection="1">
      <alignment vertical="center" wrapText="1"/>
      <protection hidden="1"/>
    </xf>
    <xf numFmtId="0" fontId="26" fillId="7" borderId="11" xfId="0" applyFont="1" applyFill="1" applyBorder="1" applyAlignment="1" applyProtection="1">
      <alignment vertical="center" wrapText="1"/>
      <protection hidden="1"/>
    </xf>
    <xf numFmtId="0" fontId="13" fillId="0" borderId="56" xfId="0" applyFont="1" applyBorder="1" applyAlignment="1" applyProtection="1">
      <alignment horizontal="left" vertical="center" wrapText="1"/>
      <protection hidden="1"/>
    </xf>
    <xf numFmtId="0" fontId="26" fillId="4" borderId="0" xfId="0" applyFont="1" applyFill="1" applyAlignment="1" applyProtection="1">
      <alignment horizontal="center" vertical="center" textRotation="90"/>
      <protection hidden="1"/>
    </xf>
    <xf numFmtId="0" fontId="28" fillId="4" borderId="0" xfId="0" applyFont="1" applyFill="1" applyAlignment="1" applyProtection="1">
      <alignment horizontal="center" vertical="center" textRotation="90"/>
      <protection hidden="1"/>
    </xf>
    <xf numFmtId="0" fontId="0" fillId="16" borderId="1" xfId="0" applyFill="1" applyBorder="1" applyAlignment="1" applyProtection="1">
      <alignment horizontal="center" vertical="center"/>
      <protection hidden="1"/>
    </xf>
    <xf numFmtId="0" fontId="0" fillId="16" borderId="2" xfId="0" applyFill="1" applyBorder="1" applyAlignment="1" applyProtection="1">
      <alignment horizontal="center" vertical="center"/>
      <protection hidden="1"/>
    </xf>
    <xf numFmtId="0" fontId="0" fillId="16" borderId="3" xfId="0" applyFill="1" applyBorder="1" applyAlignment="1" applyProtection="1">
      <alignment horizontal="center" vertical="center"/>
      <protection hidden="1"/>
    </xf>
    <xf numFmtId="0" fontId="14" fillId="7" borderId="1" xfId="0" applyFont="1" applyFill="1" applyBorder="1" applyAlignment="1" applyProtection="1">
      <alignment horizontal="left" vertical="center" wrapText="1"/>
      <protection hidden="1"/>
    </xf>
    <xf numFmtId="0" fontId="14" fillId="7" borderId="2" xfId="0" applyFont="1" applyFill="1" applyBorder="1" applyAlignment="1" applyProtection="1">
      <alignment horizontal="left" vertical="center" wrapText="1"/>
      <protection hidden="1"/>
    </xf>
    <xf numFmtId="0" fontId="14" fillId="7" borderId="3" xfId="0" applyFont="1" applyFill="1" applyBorder="1" applyAlignment="1" applyProtection="1">
      <alignment horizontal="left" vertical="center" wrapText="1"/>
      <protection hidden="1"/>
    </xf>
    <xf numFmtId="0" fontId="14" fillId="7" borderId="10" xfId="0" applyFont="1" applyFill="1" applyBorder="1" applyAlignment="1" applyProtection="1">
      <alignment horizontal="left" vertical="center"/>
      <protection hidden="1"/>
    </xf>
    <xf numFmtId="0" fontId="14" fillId="7" borderId="11" xfId="0" applyFont="1" applyFill="1" applyBorder="1" applyAlignment="1" applyProtection="1">
      <alignment horizontal="left" vertical="center"/>
      <protection hidden="1"/>
    </xf>
    <xf numFmtId="0" fontId="4" fillId="18" borderId="0" xfId="0" applyFont="1" applyFill="1" applyAlignment="1" applyProtection="1">
      <alignment horizontal="center" vertical="center" textRotation="90"/>
      <protection hidden="1"/>
    </xf>
    <xf numFmtId="0" fontId="14" fillId="8" borderId="1" xfId="0" applyFont="1" applyFill="1" applyBorder="1" applyAlignment="1" applyProtection="1">
      <alignment horizontal="left" vertical="center"/>
      <protection hidden="1"/>
    </xf>
    <xf numFmtId="0" fontId="14" fillId="8" borderId="3" xfId="0" applyFont="1" applyFill="1" applyBorder="1" applyAlignment="1" applyProtection="1">
      <alignment horizontal="left" vertical="center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9" fillId="6" borderId="47" xfId="0" applyFont="1" applyFill="1" applyBorder="1" applyAlignment="1" applyProtection="1">
      <alignment horizontal="left" vertical="top" wrapText="1"/>
      <protection locked="0"/>
    </xf>
    <xf numFmtId="0" fontId="31" fillId="6" borderId="17" xfId="0" applyFont="1" applyFill="1" applyBorder="1" applyAlignment="1" applyProtection="1">
      <alignment horizontal="left" vertical="top" wrapText="1"/>
      <protection locked="0"/>
    </xf>
    <xf numFmtId="0" fontId="31" fillId="6" borderId="64" xfId="0" applyFont="1" applyFill="1" applyBorder="1" applyAlignment="1" applyProtection="1">
      <alignment horizontal="left" vertical="top" wrapText="1"/>
      <protection locked="0"/>
    </xf>
    <xf numFmtId="0" fontId="15" fillId="6" borderId="0" xfId="0" applyFont="1" applyFill="1" applyAlignment="1" applyProtection="1">
      <alignment horizontal="center" wrapText="1"/>
      <protection hidden="1"/>
    </xf>
    <xf numFmtId="0" fontId="26" fillId="6" borderId="6" xfId="0" applyFont="1" applyFill="1" applyBorder="1" applyAlignment="1" applyProtection="1">
      <alignment horizontal="center" vertical="center" wrapText="1"/>
      <protection hidden="1"/>
    </xf>
    <xf numFmtId="0" fontId="26" fillId="6" borderId="19" xfId="0" applyFont="1" applyFill="1" applyBorder="1" applyAlignment="1" applyProtection="1">
      <alignment horizontal="center" vertical="center" wrapText="1"/>
      <protection hidden="1"/>
    </xf>
    <xf numFmtId="0" fontId="15" fillId="6" borderId="24" xfId="0" applyFont="1" applyFill="1" applyBorder="1" applyAlignment="1" applyProtection="1">
      <alignment horizontal="center"/>
      <protection hidden="1"/>
    </xf>
    <xf numFmtId="0" fontId="15" fillId="6" borderId="25" xfId="0" applyFont="1" applyFill="1" applyBorder="1" applyAlignment="1" applyProtection="1">
      <alignment horizontal="center"/>
      <protection hidden="1"/>
    </xf>
    <xf numFmtId="0" fontId="15" fillId="6" borderId="19" xfId="0" applyFont="1" applyFill="1" applyBorder="1" applyAlignment="1" applyProtection="1">
      <alignment horizontal="center"/>
      <protection hidden="1"/>
    </xf>
    <xf numFmtId="0" fontId="15" fillId="6" borderId="20" xfId="0" applyFont="1" applyFill="1" applyBorder="1" applyAlignment="1" applyProtection="1">
      <alignment horizontal="center"/>
      <protection hidden="1"/>
    </xf>
    <xf numFmtId="1" fontId="15" fillId="6" borderId="1" xfId="0" applyNumberFormat="1" applyFont="1" applyFill="1" applyBorder="1" applyAlignment="1" applyProtection="1">
      <alignment horizontal="center" vertical="center"/>
      <protection locked="0" hidden="1"/>
    </xf>
    <xf numFmtId="1" fontId="15" fillId="6" borderId="3" xfId="0" applyNumberFormat="1" applyFont="1" applyFill="1" applyBorder="1" applyAlignment="1" applyProtection="1">
      <alignment horizontal="center" vertical="center"/>
      <protection locked="0" hidden="1"/>
    </xf>
    <xf numFmtId="1" fontId="15" fillId="6" borderId="29" xfId="0" applyNumberFormat="1" applyFont="1" applyFill="1" applyBorder="1" applyAlignment="1" applyProtection="1">
      <alignment horizontal="center" vertical="center"/>
      <protection locked="0" hidden="1"/>
    </xf>
    <xf numFmtId="1" fontId="15" fillId="6" borderId="31" xfId="0" applyNumberFormat="1" applyFont="1" applyFill="1" applyBorder="1" applyAlignment="1" applyProtection="1">
      <alignment horizontal="center" vertical="center"/>
      <protection locked="0" hidden="1"/>
    </xf>
    <xf numFmtId="1" fontId="15" fillId="6" borderId="10" xfId="0" applyNumberFormat="1" applyFont="1" applyFill="1" applyBorder="1" applyAlignment="1" applyProtection="1">
      <alignment horizontal="center" vertical="center"/>
      <protection locked="0" hidden="1"/>
    </xf>
    <xf numFmtId="1" fontId="15" fillId="6" borderId="11" xfId="0" applyNumberFormat="1" applyFont="1" applyFill="1" applyBorder="1" applyAlignment="1" applyProtection="1">
      <alignment horizontal="center" vertical="center"/>
      <protection locked="0" hidden="1"/>
    </xf>
    <xf numFmtId="0" fontId="0" fillId="3" borderId="21" xfId="0" applyFill="1" applyBorder="1" applyAlignment="1" applyProtection="1">
      <alignment horizontal="center" vertical="top" wrapText="1"/>
      <protection hidden="1"/>
    </xf>
    <xf numFmtId="0" fontId="0" fillId="3" borderId="8" xfId="0" applyFill="1" applyBorder="1" applyAlignment="1" applyProtection="1">
      <alignment horizontal="center" vertical="top" wrapText="1"/>
      <protection hidden="1"/>
    </xf>
    <xf numFmtId="0" fontId="14" fillId="6" borderId="34" xfId="0" applyFont="1" applyFill="1" applyBorder="1" applyAlignment="1" applyProtection="1">
      <alignment horizontal="center" vertical="center" textRotation="90"/>
      <protection hidden="1"/>
    </xf>
    <xf numFmtId="0" fontId="14" fillId="6" borderId="55" xfId="0" applyFont="1" applyFill="1" applyBorder="1" applyAlignment="1" applyProtection="1">
      <alignment horizontal="center" vertical="center" textRotation="90"/>
      <protection hidden="1"/>
    </xf>
    <xf numFmtId="0" fontId="14" fillId="6" borderId="46" xfId="0" applyFont="1" applyFill="1" applyBorder="1" applyAlignment="1" applyProtection="1">
      <alignment horizontal="center" vertical="center" textRotation="90"/>
      <protection hidden="1"/>
    </xf>
    <xf numFmtId="1" fontId="15" fillId="6" borderId="1" xfId="0" applyNumberFormat="1" applyFont="1" applyFill="1" applyBorder="1" applyAlignment="1" applyProtection="1">
      <alignment horizontal="center" vertical="center"/>
      <protection hidden="1"/>
    </xf>
    <xf numFmtId="1" fontId="15" fillId="6" borderId="3" xfId="0" applyNumberFormat="1" applyFont="1" applyFill="1" applyBorder="1" applyAlignment="1" applyProtection="1">
      <alignment horizontal="center" vertical="center"/>
      <protection hidden="1"/>
    </xf>
    <xf numFmtId="0" fontId="26" fillId="6" borderId="23" xfId="0" applyFont="1" applyFill="1" applyBorder="1" applyAlignment="1" applyProtection="1">
      <alignment horizontal="center" vertical="center" wrapText="1"/>
      <protection hidden="1"/>
    </xf>
    <xf numFmtId="0" fontId="26" fillId="6" borderId="24" xfId="0" applyFont="1" applyFill="1" applyBorder="1" applyAlignment="1" applyProtection="1">
      <alignment horizontal="center" vertical="center" wrapText="1"/>
      <protection hidden="1"/>
    </xf>
    <xf numFmtId="0" fontId="26" fillId="6" borderId="13" xfId="0" applyFont="1" applyFill="1" applyBorder="1" applyAlignment="1" applyProtection="1">
      <alignment horizontal="center" vertical="center" wrapText="1"/>
      <protection hidden="1"/>
    </xf>
    <xf numFmtId="0" fontId="26" fillId="6" borderId="14" xfId="0" applyFont="1" applyFill="1" applyBorder="1" applyAlignment="1" applyProtection="1">
      <alignment horizontal="center" vertical="center" wrapText="1"/>
      <protection hidden="1"/>
    </xf>
    <xf numFmtId="0" fontId="44" fillId="6" borderId="0" xfId="0" applyFont="1" applyFill="1" applyAlignment="1" applyProtection="1">
      <alignment horizontal="center" vertical="center" wrapText="1"/>
      <protection hidden="1"/>
    </xf>
    <xf numFmtId="0" fontId="31" fillId="6" borderId="0" xfId="0" applyFont="1" applyFill="1" applyAlignment="1" applyProtection="1">
      <alignment horizontal="center"/>
      <protection hidden="1"/>
    </xf>
    <xf numFmtId="0" fontId="31" fillId="6" borderId="61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 vertical="center"/>
      <protection hidden="1"/>
    </xf>
    <xf numFmtId="0" fontId="19" fillId="6" borderId="0" xfId="0" applyFont="1" applyFill="1" applyAlignment="1" applyProtection="1">
      <alignment horizontal="center"/>
      <protection hidden="1"/>
    </xf>
    <xf numFmtId="0" fontId="15" fillId="3" borderId="24" xfId="0" applyFont="1" applyFill="1" applyBorder="1" applyAlignment="1" applyProtection="1">
      <alignment horizontal="left"/>
      <protection hidden="1"/>
    </xf>
    <xf numFmtId="0" fontId="15" fillId="3" borderId="25" xfId="0" applyFont="1" applyFill="1" applyBorder="1" applyAlignment="1" applyProtection="1">
      <alignment horizontal="left"/>
      <protection hidden="1"/>
    </xf>
    <xf numFmtId="0" fontId="15" fillId="6" borderId="1" xfId="0" applyFont="1" applyFill="1" applyBorder="1" applyAlignment="1" applyProtection="1">
      <alignment horizontal="center" vertical="center"/>
      <protection hidden="1"/>
    </xf>
    <xf numFmtId="0" fontId="15" fillId="6" borderId="3" xfId="0" applyFont="1" applyFill="1" applyBorder="1" applyAlignment="1" applyProtection="1">
      <alignment horizontal="center" vertical="center"/>
      <protection hidden="1"/>
    </xf>
    <xf numFmtId="0" fontId="15" fillId="6" borderId="2" xfId="0" applyFont="1" applyFill="1" applyBorder="1" applyAlignment="1" applyProtection="1">
      <alignment horizontal="center" vertical="center"/>
      <protection locked="0" hidden="1"/>
    </xf>
    <xf numFmtId="0" fontId="15" fillId="6" borderId="3" xfId="0" applyFont="1" applyFill="1" applyBorder="1" applyAlignment="1" applyProtection="1">
      <alignment horizontal="center" vertical="center"/>
      <protection locked="0" hidden="1"/>
    </xf>
    <xf numFmtId="0" fontId="15" fillId="3" borderId="14" xfId="0" applyFont="1" applyFill="1" applyBorder="1" applyAlignment="1" applyProtection="1">
      <alignment horizontal="left"/>
      <protection hidden="1"/>
    </xf>
    <xf numFmtId="0" fontId="15" fillId="3" borderId="15" xfId="0" applyFont="1" applyFill="1" applyBorder="1" applyAlignment="1" applyProtection="1">
      <alignment horizontal="left"/>
      <protection hidden="1"/>
    </xf>
    <xf numFmtId="0" fontId="14" fillId="6" borderId="1" xfId="0" applyFont="1" applyFill="1" applyBorder="1" applyAlignment="1" applyProtection="1">
      <alignment horizontal="center" vertical="center"/>
      <protection hidden="1"/>
    </xf>
    <xf numFmtId="0" fontId="14" fillId="6" borderId="3" xfId="0" applyFont="1" applyFill="1" applyBorder="1" applyAlignment="1" applyProtection="1">
      <alignment horizontal="center" vertical="center"/>
      <protection hidden="1"/>
    </xf>
    <xf numFmtId="0" fontId="15" fillId="6" borderId="17" xfId="0" applyFont="1" applyFill="1" applyBorder="1" applyProtection="1">
      <protection hidden="1"/>
    </xf>
    <xf numFmtId="0" fontId="15" fillId="6" borderId="18" xfId="0" applyFont="1" applyFill="1" applyBorder="1" applyProtection="1">
      <protection hidden="1"/>
    </xf>
    <xf numFmtId="0" fontId="0" fillId="3" borderId="49" xfId="0" applyFill="1" applyBorder="1" applyAlignment="1" applyProtection="1">
      <alignment horizontal="center" vertical="top" wrapText="1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19" fillId="6" borderId="62" xfId="0" applyFont="1" applyFill="1" applyBorder="1" applyAlignment="1" applyProtection="1">
      <alignment horizontal="center"/>
      <protection hidden="1"/>
    </xf>
    <xf numFmtId="2" fontId="15" fillId="6" borderId="1" xfId="0" applyNumberFormat="1" applyFont="1" applyFill="1" applyBorder="1" applyAlignment="1" applyProtection="1">
      <alignment horizontal="center" vertical="center"/>
      <protection hidden="1"/>
    </xf>
    <xf numFmtId="2" fontId="15" fillId="6" borderId="3" xfId="0" applyNumberFormat="1" applyFont="1" applyFill="1" applyBorder="1" applyAlignment="1" applyProtection="1">
      <alignment horizontal="center" vertical="center"/>
      <protection hidden="1"/>
    </xf>
    <xf numFmtId="0" fontId="36" fillId="19" borderId="0" xfId="0" applyFont="1" applyFill="1" applyAlignment="1">
      <alignment horizontal="center" vertical="center"/>
    </xf>
    <xf numFmtId="0" fontId="36" fillId="15" borderId="14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/>
    </xf>
  </cellXfs>
  <cellStyles count="2">
    <cellStyle name="Normální" xfId="0" builtinId="0"/>
    <cellStyle name="Procenta" xfId="1" builtinId="5"/>
  </cellStyles>
  <dxfs count="23">
    <dxf>
      <font>
        <b/>
        <i val="0"/>
        <color theme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/>
        <i val="0"/>
        <color theme="1"/>
      </font>
      <fill>
        <patternFill>
          <bgColor rgb="FFF05A4A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A50021"/>
      </font>
    </dxf>
    <dxf>
      <font>
        <b val="0"/>
        <i/>
      </font>
      <fill>
        <patternFill>
          <bgColor rgb="FFF24C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  <border>
        <vertical/>
        <horizontal/>
      </border>
    </dxf>
    <dxf>
      <font>
        <color theme="1"/>
      </font>
    </dxf>
    <dxf>
      <font>
        <b val="0"/>
        <i val="0"/>
        <color theme="1"/>
      </font>
    </dxf>
    <dxf>
      <font>
        <color theme="1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99"/>
      <color rgb="FFA50021"/>
      <color rgb="FFB482DA"/>
      <color rgb="FFF24C50"/>
      <color rgb="FFF05A4A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4" dropStyle="combo" dx="16" fmlaLink="'zdroj#1'!$A$1" fmlaRange="'zdroj#1'!$B$1:$B$4" noThreeD="1" sel="1" val="0"/>
</file>

<file path=xl/ctrlProps/ctrlProp10.xml><?xml version="1.0" encoding="utf-8"?>
<formControlPr xmlns="http://schemas.microsoft.com/office/spreadsheetml/2009/9/main" objectType="CheckBox" fmlaLink="'zdroj#1'!$B$31" lockText="1" noThreeD="1"/>
</file>

<file path=xl/ctrlProps/ctrlProp11.xml><?xml version="1.0" encoding="utf-8"?>
<formControlPr xmlns="http://schemas.microsoft.com/office/spreadsheetml/2009/9/main" objectType="CheckBox" fmlaLink="'zdroj#1'!$B$32" lockText="1" noThreeD="1"/>
</file>

<file path=xl/ctrlProps/ctrlProp12.xml><?xml version="1.0" encoding="utf-8"?>
<formControlPr xmlns="http://schemas.microsoft.com/office/spreadsheetml/2009/9/main" objectType="CheckBox" fmlaLink="'zdroj#1'!$B$33" lockText="1" noThreeD="1"/>
</file>

<file path=xl/ctrlProps/ctrlProp13.xml><?xml version="1.0" encoding="utf-8"?>
<formControlPr xmlns="http://schemas.microsoft.com/office/spreadsheetml/2009/9/main" objectType="CheckBox" fmlaLink="'zdroj#1'!$B$34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Drop" dropLines="7" dropStyle="combo" dx="16" fmlaLink="'zdroj#1'!$G$1" fmlaRange="'zdroj#1'!$H$1:$H$7" noThreeD="1" sel="1" val="0"/>
</file>

<file path=xl/ctrlProps/ctrlProp16.xml><?xml version="1.0" encoding="utf-8"?>
<formControlPr xmlns="http://schemas.microsoft.com/office/spreadsheetml/2009/9/main" objectType="Drop" dropLines="4" dropStyle="combo" dx="16" fmlaLink="'zdroj#1'!$J$1" fmlaRange="'zdroj#1'!$K$1:$K$4" noThreeD="1" sel="1" val="0"/>
</file>

<file path=xl/ctrlProps/ctrlProp17.xml><?xml version="1.0" encoding="utf-8"?>
<formControlPr xmlns="http://schemas.microsoft.com/office/spreadsheetml/2009/9/main" objectType="Drop" dropStyle="combo" dx="16" fmlaLink="'zdroj#1'!$J$2" fmlaRange="'zdroj#1'!$L$1:$L$4" noThreeD="1" sel="1" val="0"/>
</file>

<file path=xl/ctrlProps/ctrlProp18.xml><?xml version="1.0" encoding="utf-8"?>
<formControlPr xmlns="http://schemas.microsoft.com/office/spreadsheetml/2009/9/main" objectType="Drop" dropStyle="combo" dx="16" fmlaLink="'zdroj#1'!$J$3" fmlaRange="'zdroj#1'!$M$1:$M$4" noThreeD="1" sel="1" val="0"/>
</file>

<file path=xl/ctrlProps/ctrlProp19.xml><?xml version="1.0" encoding="utf-8"?>
<formControlPr xmlns="http://schemas.microsoft.com/office/spreadsheetml/2009/9/main" objectType="Drop" dropStyle="combo" dx="16" fmlaLink="'zdroj#1'!$S$45" fmlaRange="'zdroj#1'!$T$45:$T$49" noThreeD="1" sel="1" val="0"/>
</file>

<file path=xl/ctrlProps/ctrlProp2.xml><?xml version="1.0" encoding="utf-8"?>
<formControlPr xmlns="http://schemas.microsoft.com/office/spreadsheetml/2009/9/main" objectType="Drop" dropLines="5" dropStyle="combo" dx="16" fmlaLink="'zdroj#1'!$A$6" fmlaRange="'zdroj#1'!$B$6:$B$10" noThreeD="1" sel="1" val="0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checked="Checked" firstButton="1" fmlaLink="'zdroj#1'!$S$52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checked="Checked" firstButton="1" fmlaLink="'zdroj#1'!$S$53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Drop" dropStyle="combo" dx="16" fmlaLink="'zdroj#1'!$A$12" fmlaRange="'zdroj#1'!$B$12:$B$16" noThreeD="1" sel="1" val="0"/>
</file>

<file path=xl/ctrlProps/ctrlProp30.xml><?xml version="1.0" encoding="utf-8"?>
<formControlPr xmlns="http://schemas.microsoft.com/office/spreadsheetml/2009/9/main" objectType="Radio" checked="Checked" firstButton="1" fmlaLink="'zdroj#1'!$S$54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checked="Checked" firstButton="1" fmlaLink="'zdroj#1'!$S$55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fmlaLink="'zdroj#1'!$A$7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Drop" dropLines="7" dropStyle="combo" dx="16" fmlaLink="'zdroj#1'!$A$18" fmlaRange="'zdroj#1'!$B$18:$B$23" noThreeD="1" sel="1" val="0"/>
</file>

<file path=xl/ctrlProps/ctrlProp40.xml><?xml version="1.0" encoding="utf-8"?>
<formControlPr xmlns="http://schemas.microsoft.com/office/spreadsheetml/2009/9/main" objectType="CheckBox" fmlaLink="'zdroj#1'!$S$60" noThreeD="1"/>
</file>

<file path=xl/ctrlProps/ctrlProp41.xml><?xml version="1.0" encoding="utf-8"?>
<formControlPr xmlns="http://schemas.microsoft.com/office/spreadsheetml/2009/9/main" objectType="CheckBox" fmlaLink="'zdroj#1'!$S$61" lockText="1" noThreeD="1"/>
</file>

<file path=xl/ctrlProps/ctrlProp42.xml><?xml version="1.0" encoding="utf-8"?>
<formControlPr xmlns="http://schemas.microsoft.com/office/spreadsheetml/2009/9/main" objectType="Drop" dropStyle="combo" dx="16" fmlaLink="'zdroj#1'!$J$43" fmlaRange="'zdroj#1'!$I$43:$I$75" noThreeD="1" sel="1" val="0"/>
</file>

<file path=xl/ctrlProps/ctrlProp43.xml><?xml version="1.0" encoding="utf-8"?>
<formControlPr xmlns="http://schemas.microsoft.com/office/spreadsheetml/2009/9/main" objectType="Drop" dropStyle="combo" dx="16" fmlaLink="'zdroj#1'!$K$43" fmlaRange="'zdroj#1'!$L$49:$L$54" noThreeD="1" sel="1" val="0"/>
</file>

<file path=xl/ctrlProps/ctrlProp44.xml><?xml version="1.0" encoding="utf-8"?>
<formControlPr xmlns="http://schemas.microsoft.com/office/spreadsheetml/2009/9/main" objectType="CheckBox" fmlaLink="'zdroj#1'!$T$17" lockText="1" noThreeD="1"/>
</file>

<file path=xl/ctrlProps/ctrlProp5.xml><?xml version="1.0" encoding="utf-8"?>
<formControlPr xmlns="http://schemas.microsoft.com/office/spreadsheetml/2009/9/main" objectType="CheckBox" fmlaLink="'zdroj#1'!$B$26" lockText="1" noThreeD="1"/>
</file>

<file path=xl/ctrlProps/ctrlProp6.xml><?xml version="1.0" encoding="utf-8"?>
<formControlPr xmlns="http://schemas.microsoft.com/office/spreadsheetml/2009/9/main" objectType="CheckBox" fmlaLink="'zdroj#1'!$B$27" lockText="1" noThreeD="1"/>
</file>

<file path=xl/ctrlProps/ctrlProp7.xml><?xml version="1.0" encoding="utf-8"?>
<formControlPr xmlns="http://schemas.microsoft.com/office/spreadsheetml/2009/9/main" objectType="CheckBox" fmlaLink="'zdroj#1'!$B$28" lockText="1" noThreeD="1"/>
</file>

<file path=xl/ctrlProps/ctrlProp8.xml><?xml version="1.0" encoding="utf-8"?>
<formControlPr xmlns="http://schemas.microsoft.com/office/spreadsheetml/2009/9/main" objectType="CheckBox" fmlaLink="'zdroj#1'!$B$29" lockText="1" noThreeD="1"/>
</file>

<file path=xl/ctrlProps/ctrlProp9.xml><?xml version="1.0" encoding="utf-8"?>
<formControlPr xmlns="http://schemas.microsoft.com/office/spreadsheetml/2009/9/main" objectType="CheckBox" fmlaLink="'zdroj#1'!$B$3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1898650</xdr:colOff>
          <xdr:row>13</xdr:row>
          <xdr:rowOff>203200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514350</xdr:colOff>
          <xdr:row>17</xdr:row>
          <xdr:rowOff>0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19</xdr:row>
          <xdr:rowOff>12700</xdr:rowOff>
        </xdr:from>
        <xdr:to>
          <xdr:col>3</xdr:col>
          <xdr:colOff>1060450</xdr:colOff>
          <xdr:row>20</xdr:row>
          <xdr:rowOff>31750</xdr:rowOff>
        </xdr:to>
        <xdr:sp macro="" textlink="">
          <xdr:nvSpPr>
            <xdr:cNvPr id="3077" name="Drop Dow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12700</xdr:rowOff>
        </xdr:from>
        <xdr:to>
          <xdr:col>6</xdr:col>
          <xdr:colOff>0</xdr:colOff>
          <xdr:row>23</xdr:row>
          <xdr:rowOff>57150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25</xdr:row>
          <xdr:rowOff>222250</xdr:rowOff>
        </xdr:from>
        <xdr:to>
          <xdr:col>3</xdr:col>
          <xdr:colOff>603250</xdr:colOff>
          <xdr:row>25</xdr:row>
          <xdr:rowOff>438150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2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26</xdr:row>
          <xdr:rowOff>298450</xdr:rowOff>
        </xdr:from>
        <xdr:to>
          <xdr:col>3</xdr:col>
          <xdr:colOff>609600</xdr:colOff>
          <xdr:row>26</xdr:row>
          <xdr:rowOff>438150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2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27</xdr:row>
          <xdr:rowOff>19050</xdr:rowOff>
        </xdr:from>
        <xdr:to>
          <xdr:col>3</xdr:col>
          <xdr:colOff>609600</xdr:colOff>
          <xdr:row>27</xdr:row>
          <xdr:rowOff>165100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2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28</xdr:row>
          <xdr:rowOff>19050</xdr:rowOff>
        </xdr:from>
        <xdr:to>
          <xdr:col>3</xdr:col>
          <xdr:colOff>609600</xdr:colOff>
          <xdr:row>28</xdr:row>
          <xdr:rowOff>165100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2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29</xdr:row>
          <xdr:rowOff>12700</xdr:rowOff>
        </xdr:from>
        <xdr:to>
          <xdr:col>3</xdr:col>
          <xdr:colOff>609600</xdr:colOff>
          <xdr:row>29</xdr:row>
          <xdr:rowOff>152400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2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30</xdr:row>
          <xdr:rowOff>12700</xdr:rowOff>
        </xdr:from>
        <xdr:to>
          <xdr:col>3</xdr:col>
          <xdr:colOff>609600</xdr:colOff>
          <xdr:row>30</xdr:row>
          <xdr:rowOff>152400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2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31</xdr:row>
          <xdr:rowOff>19050</xdr:rowOff>
        </xdr:from>
        <xdr:to>
          <xdr:col>3</xdr:col>
          <xdr:colOff>609600</xdr:colOff>
          <xdr:row>31</xdr:row>
          <xdr:rowOff>165100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2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32</xdr:row>
          <xdr:rowOff>19050</xdr:rowOff>
        </xdr:from>
        <xdr:to>
          <xdr:col>3</xdr:col>
          <xdr:colOff>609600</xdr:colOff>
          <xdr:row>32</xdr:row>
          <xdr:rowOff>165100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2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33</xdr:row>
          <xdr:rowOff>19050</xdr:rowOff>
        </xdr:from>
        <xdr:to>
          <xdr:col>3</xdr:col>
          <xdr:colOff>609600</xdr:colOff>
          <xdr:row>33</xdr:row>
          <xdr:rowOff>165100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2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1555750</xdr:colOff>
          <xdr:row>24</xdr:row>
          <xdr:rowOff>31750</xdr:rowOff>
        </xdr:from>
        <xdr:to>
          <xdr:col>1</xdr:col>
          <xdr:colOff>1765300</xdr:colOff>
          <xdr:row>24</xdr:row>
          <xdr:rowOff>184150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2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36</xdr:row>
          <xdr:rowOff>12700</xdr:rowOff>
        </xdr:from>
        <xdr:to>
          <xdr:col>1</xdr:col>
          <xdr:colOff>1943100</xdr:colOff>
          <xdr:row>37</xdr:row>
          <xdr:rowOff>19050</xdr:rowOff>
        </xdr:to>
        <xdr:sp macro="" textlink="">
          <xdr:nvSpPr>
            <xdr:cNvPr id="3119" name="Drop Down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2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8</xdr:row>
          <xdr:rowOff>0</xdr:rowOff>
        </xdr:from>
        <xdr:to>
          <xdr:col>4</xdr:col>
          <xdr:colOff>546100</xdr:colOff>
          <xdr:row>9</xdr:row>
          <xdr:rowOff>19050</xdr:rowOff>
        </xdr:to>
        <xdr:sp macro="" textlink="">
          <xdr:nvSpPr>
            <xdr:cNvPr id="3120" name="Drop Down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2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9</xdr:row>
          <xdr:rowOff>19050</xdr:rowOff>
        </xdr:from>
        <xdr:to>
          <xdr:col>4</xdr:col>
          <xdr:colOff>546100</xdr:colOff>
          <xdr:row>10</xdr:row>
          <xdr:rowOff>0</xdr:rowOff>
        </xdr:to>
        <xdr:sp macro="" textlink="">
          <xdr:nvSpPr>
            <xdr:cNvPr id="3127" name="Drop Down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2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9</xdr:row>
          <xdr:rowOff>222250</xdr:rowOff>
        </xdr:from>
        <xdr:to>
          <xdr:col>4</xdr:col>
          <xdr:colOff>546100</xdr:colOff>
          <xdr:row>10</xdr:row>
          <xdr:rowOff>203200</xdr:rowOff>
        </xdr:to>
        <xdr:sp macro="" textlink="">
          <xdr:nvSpPr>
            <xdr:cNvPr id="3128" name="Drop Down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2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104</xdr:row>
          <xdr:rowOff>12700</xdr:rowOff>
        </xdr:from>
        <xdr:to>
          <xdr:col>7</xdr:col>
          <xdr:colOff>0</xdr:colOff>
          <xdr:row>105</xdr:row>
          <xdr:rowOff>0</xdr:rowOff>
        </xdr:to>
        <xdr:sp macro="" textlink="">
          <xdr:nvSpPr>
            <xdr:cNvPr id="3139" name="Drop Down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2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108</xdr:row>
          <xdr:rowOff>381000</xdr:rowOff>
        </xdr:from>
        <xdr:to>
          <xdr:col>6</xdr:col>
          <xdr:colOff>1718236</xdr:colOff>
          <xdr:row>114</xdr:row>
          <xdr:rowOff>0</xdr:rowOff>
        </xdr:to>
        <xdr:sp macro="" textlink="">
          <xdr:nvSpPr>
            <xdr:cNvPr id="3143" name="Group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2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1292410</xdr:colOff>
          <xdr:row>116</xdr:row>
          <xdr:rowOff>12700</xdr:rowOff>
        </xdr:from>
        <xdr:to>
          <xdr:col>6</xdr:col>
          <xdr:colOff>1733176</xdr:colOff>
          <xdr:row>121</xdr:row>
          <xdr:rowOff>0</xdr:rowOff>
        </xdr:to>
        <xdr:sp macro="" textlink="">
          <xdr:nvSpPr>
            <xdr:cNvPr id="3144" name="Group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2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123</xdr:row>
          <xdr:rowOff>12700</xdr:rowOff>
        </xdr:from>
        <xdr:to>
          <xdr:col>6</xdr:col>
          <xdr:colOff>1725706</xdr:colOff>
          <xdr:row>128</xdr:row>
          <xdr:rowOff>0</xdr:rowOff>
        </xdr:to>
        <xdr:sp macro="" textlink="">
          <xdr:nvSpPr>
            <xdr:cNvPr id="3145" name="Group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2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130</xdr:row>
          <xdr:rowOff>12700</xdr:rowOff>
        </xdr:from>
        <xdr:to>
          <xdr:col>7</xdr:col>
          <xdr:colOff>0</xdr:colOff>
          <xdr:row>135</xdr:row>
          <xdr:rowOff>0</xdr:rowOff>
        </xdr:to>
        <xdr:sp macro="" textlink="">
          <xdr:nvSpPr>
            <xdr:cNvPr id="3146" name="Group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2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110</xdr:row>
          <xdr:rowOff>203200</xdr:rowOff>
        </xdr:from>
        <xdr:to>
          <xdr:col>5</xdr:col>
          <xdr:colOff>857250</xdr:colOff>
          <xdr:row>111</xdr:row>
          <xdr:rowOff>184150</xdr:rowOff>
        </xdr:to>
        <xdr:sp macro="" textlink="">
          <xdr:nvSpPr>
            <xdr:cNvPr id="3147" name="Option Button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2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110</xdr:row>
          <xdr:rowOff>203200</xdr:rowOff>
        </xdr:from>
        <xdr:to>
          <xdr:col>6</xdr:col>
          <xdr:colOff>755650</xdr:colOff>
          <xdr:row>111</xdr:row>
          <xdr:rowOff>184150</xdr:rowOff>
        </xdr:to>
        <xdr:sp macro="" textlink="">
          <xdr:nvSpPr>
            <xdr:cNvPr id="3148" name="Option Button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2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800100</xdr:colOff>
          <xdr:row>110</xdr:row>
          <xdr:rowOff>184150</xdr:rowOff>
        </xdr:from>
        <xdr:to>
          <xdr:col>6</xdr:col>
          <xdr:colOff>1295400</xdr:colOff>
          <xdr:row>111</xdr:row>
          <xdr:rowOff>190500</xdr:rowOff>
        </xdr:to>
        <xdr:sp macro="" textlink="">
          <xdr:nvSpPr>
            <xdr:cNvPr id="3149" name="Option Button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2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117</xdr:row>
          <xdr:rowOff>171450</xdr:rowOff>
        </xdr:from>
        <xdr:to>
          <xdr:col>5</xdr:col>
          <xdr:colOff>736600</xdr:colOff>
          <xdr:row>119</xdr:row>
          <xdr:rowOff>0</xdr:rowOff>
        </xdr:to>
        <xdr:sp macro="" textlink="">
          <xdr:nvSpPr>
            <xdr:cNvPr id="3150" name="Option Button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2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117</xdr:row>
          <xdr:rowOff>171450</xdr:rowOff>
        </xdr:from>
        <xdr:to>
          <xdr:col>6</xdr:col>
          <xdr:colOff>603250</xdr:colOff>
          <xdr:row>119</xdr:row>
          <xdr:rowOff>0</xdr:rowOff>
        </xdr:to>
        <xdr:sp macro="" textlink="">
          <xdr:nvSpPr>
            <xdr:cNvPr id="3151" name="Option Button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2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774700</xdr:colOff>
          <xdr:row>117</xdr:row>
          <xdr:rowOff>171450</xdr:rowOff>
        </xdr:from>
        <xdr:to>
          <xdr:col>6</xdr:col>
          <xdr:colOff>1238250</xdr:colOff>
          <xdr:row>119</xdr:row>
          <xdr:rowOff>0</xdr:rowOff>
        </xdr:to>
        <xdr:sp macro="" textlink="">
          <xdr:nvSpPr>
            <xdr:cNvPr id="3152" name="Option Button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2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241300</xdr:colOff>
          <xdr:row>125</xdr:row>
          <xdr:rowOff>0</xdr:rowOff>
        </xdr:from>
        <xdr:to>
          <xdr:col>5</xdr:col>
          <xdr:colOff>831850</xdr:colOff>
          <xdr:row>126</xdr:row>
          <xdr:rowOff>19050</xdr:rowOff>
        </xdr:to>
        <xdr:sp macro="" textlink="">
          <xdr:nvSpPr>
            <xdr:cNvPr id="3153" name="Option Button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2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124</xdr:row>
          <xdr:rowOff>184150</xdr:rowOff>
        </xdr:from>
        <xdr:to>
          <xdr:col>6</xdr:col>
          <xdr:colOff>723900</xdr:colOff>
          <xdr:row>126</xdr:row>
          <xdr:rowOff>12700</xdr:rowOff>
        </xdr:to>
        <xdr:sp macro="" textlink="">
          <xdr:nvSpPr>
            <xdr:cNvPr id="3154" name="Option Button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2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132</xdr:row>
          <xdr:rowOff>12700</xdr:rowOff>
        </xdr:from>
        <xdr:to>
          <xdr:col>5</xdr:col>
          <xdr:colOff>869950</xdr:colOff>
          <xdr:row>133</xdr:row>
          <xdr:rowOff>31750</xdr:rowOff>
        </xdr:to>
        <xdr:sp macro="" textlink="">
          <xdr:nvSpPr>
            <xdr:cNvPr id="3156" name="Option Button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2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132</xdr:row>
          <xdr:rowOff>12700</xdr:rowOff>
        </xdr:from>
        <xdr:to>
          <xdr:col>6</xdr:col>
          <xdr:colOff>762000</xdr:colOff>
          <xdr:row>133</xdr:row>
          <xdr:rowOff>31750</xdr:rowOff>
        </xdr:to>
        <xdr:sp macro="" textlink="">
          <xdr:nvSpPr>
            <xdr:cNvPr id="3157" name="Option Button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2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199</xdr:row>
          <xdr:rowOff>203200</xdr:rowOff>
        </xdr:from>
        <xdr:to>
          <xdr:col>3</xdr:col>
          <xdr:colOff>0</xdr:colOff>
          <xdr:row>201</xdr:row>
          <xdr:rowOff>12700</xdr:rowOff>
        </xdr:to>
        <xdr:sp macro="" textlink="">
          <xdr:nvSpPr>
            <xdr:cNvPr id="3163" name="Group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2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260350</xdr:colOff>
          <xdr:row>200</xdr:row>
          <xdr:rowOff>50800</xdr:rowOff>
        </xdr:from>
        <xdr:to>
          <xdr:col>2</xdr:col>
          <xdr:colOff>781050</xdr:colOff>
          <xdr:row>201</xdr:row>
          <xdr:rowOff>0</xdr:rowOff>
        </xdr:to>
        <xdr:sp macro="" textlink="">
          <xdr:nvSpPr>
            <xdr:cNvPr id="3164" name="Option Button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2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850900</xdr:colOff>
          <xdr:row>200</xdr:row>
          <xdr:rowOff>50800</xdr:rowOff>
        </xdr:from>
        <xdr:to>
          <xdr:col>2</xdr:col>
          <xdr:colOff>1289050</xdr:colOff>
          <xdr:row>201</xdr:row>
          <xdr:rowOff>0</xdr:rowOff>
        </xdr:to>
        <xdr:sp macro="" textlink="">
          <xdr:nvSpPr>
            <xdr:cNvPr id="3165" name="Option Button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2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781050</xdr:colOff>
          <xdr:row>124</xdr:row>
          <xdr:rowOff>184150</xdr:rowOff>
        </xdr:from>
        <xdr:to>
          <xdr:col>6</xdr:col>
          <xdr:colOff>1257300</xdr:colOff>
          <xdr:row>126</xdr:row>
          <xdr:rowOff>19050</xdr:rowOff>
        </xdr:to>
        <xdr:sp macro="" textlink="">
          <xdr:nvSpPr>
            <xdr:cNvPr id="3175" name="Option Button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2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812800</xdr:colOff>
          <xdr:row>131</xdr:row>
          <xdr:rowOff>184150</xdr:rowOff>
        </xdr:from>
        <xdr:to>
          <xdr:col>6</xdr:col>
          <xdr:colOff>1333500</xdr:colOff>
          <xdr:row>133</xdr:row>
          <xdr:rowOff>57150</xdr:rowOff>
        </xdr:to>
        <xdr:sp macro="" textlink="">
          <xdr:nvSpPr>
            <xdr:cNvPr id="3176" name="Option Button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2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2108200</xdr:colOff>
          <xdr:row>201</xdr:row>
          <xdr:rowOff>127000</xdr:rowOff>
        </xdr:from>
        <xdr:to>
          <xdr:col>1</xdr:col>
          <xdr:colOff>2514600</xdr:colOff>
          <xdr:row>203</xdr:row>
          <xdr:rowOff>95250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2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203</xdr:row>
          <xdr:rowOff>69850</xdr:rowOff>
        </xdr:from>
        <xdr:to>
          <xdr:col>3</xdr:col>
          <xdr:colOff>895350</xdr:colOff>
          <xdr:row>203</xdr:row>
          <xdr:rowOff>336550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2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204</xdr:row>
          <xdr:rowOff>0</xdr:rowOff>
        </xdr:from>
        <xdr:to>
          <xdr:col>3</xdr:col>
          <xdr:colOff>1098550</xdr:colOff>
          <xdr:row>204</xdr:row>
          <xdr:rowOff>222250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2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11</xdr:row>
          <xdr:rowOff>190500</xdr:rowOff>
        </xdr:from>
        <xdr:to>
          <xdr:col>6</xdr:col>
          <xdr:colOff>0</xdr:colOff>
          <xdr:row>12</xdr:row>
          <xdr:rowOff>209550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190500</xdr:rowOff>
        </xdr:from>
        <xdr:to>
          <xdr:col>7</xdr:col>
          <xdr:colOff>1524000</xdr:colOff>
          <xdr:row>12</xdr:row>
          <xdr:rowOff>209550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1250950</xdr:colOff>
          <xdr:row>51</xdr:row>
          <xdr:rowOff>12700</xdr:rowOff>
        </xdr:from>
        <xdr:to>
          <xdr:col>9</xdr:col>
          <xdr:colOff>1612900</xdr:colOff>
          <xdr:row>52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4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4.xml"/><Relationship Id="rId5" Type="http://schemas.openxmlformats.org/officeDocument/2006/relationships/ctrlProp" Target="../ctrlProps/ctrlProp43.xml"/><Relationship Id="rId4" Type="http://schemas.openxmlformats.org/officeDocument/2006/relationships/ctrlProp" Target="../ctrlProps/ctrlProp4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>
    <tabColor theme="1"/>
  </sheetPr>
  <dimension ref="A1:K13"/>
  <sheetViews>
    <sheetView zoomScale="115" zoomScaleNormal="115" workbookViewId="0">
      <selection activeCell="F4" sqref="F4:H4"/>
    </sheetView>
  </sheetViews>
  <sheetFormatPr defaultColWidth="0" defaultRowHeight="15" customHeight="1" zeroHeight="1" x14ac:dyDescent="0.35"/>
  <cols>
    <col min="1" max="1" width="5.54296875" style="5" customWidth="1"/>
    <col min="2" max="2" width="3.81640625" style="5" customWidth="1"/>
    <col min="3" max="7" width="9.1796875" style="5" customWidth="1"/>
    <col min="8" max="8" width="62.7265625" style="5" customWidth="1"/>
    <col min="9" max="9" width="9.1796875" style="5" customWidth="1"/>
    <col min="10" max="11" width="0" style="5" hidden="1" customWidth="1"/>
    <col min="12" max="16384" width="9.1796875" style="5" hidden="1"/>
  </cols>
  <sheetData>
    <row r="1" spans="3:11" ht="14.5" x14ac:dyDescent="0.35"/>
    <row r="2" spans="3:11" ht="14.5" x14ac:dyDescent="0.35">
      <c r="C2" s="368" t="s">
        <v>341</v>
      </c>
      <c r="D2" s="368"/>
      <c r="E2" s="368"/>
      <c r="F2" s="368"/>
      <c r="G2" s="368"/>
      <c r="H2" s="368"/>
    </row>
    <row r="3" spans="3:11" thickBot="1" x14ac:dyDescent="0.4">
      <c r="C3" s="368"/>
      <c r="D3" s="368"/>
      <c r="E3" s="368"/>
      <c r="F3" s="368"/>
      <c r="G3" s="368"/>
      <c r="H3" s="368"/>
      <c r="K3" s="334" t="s">
        <v>426</v>
      </c>
    </row>
    <row r="4" spans="3:11" thickBot="1" x14ac:dyDescent="0.4">
      <c r="C4" s="375" t="s">
        <v>415</v>
      </c>
      <c r="D4" s="376"/>
      <c r="E4" s="376"/>
      <c r="F4" s="377" t="s">
        <v>426</v>
      </c>
      <c r="G4" s="377"/>
      <c r="H4" s="378"/>
      <c r="K4" s="355" t="s">
        <v>431</v>
      </c>
    </row>
    <row r="5" spans="3:11" ht="14.5" x14ac:dyDescent="0.35">
      <c r="K5" s="355" t="s">
        <v>432</v>
      </c>
    </row>
    <row r="6" spans="3:11" ht="14.5" x14ac:dyDescent="0.35">
      <c r="C6" s="369" t="s">
        <v>413</v>
      </c>
      <c r="D6" s="370"/>
      <c r="E6" s="370"/>
      <c r="F6" s="370"/>
      <c r="G6" s="370"/>
      <c r="H6" s="371"/>
      <c r="K6" s="334"/>
    </row>
    <row r="7" spans="3:11" ht="14.5" x14ac:dyDescent="0.35">
      <c r="K7" s="334" t="str">
        <f>F4</f>
        <v>Vyber výzvu</v>
      </c>
    </row>
    <row r="8" spans="3:11" ht="45.75" customHeight="1" x14ac:dyDescent="0.35">
      <c r="C8" s="372" t="s">
        <v>414</v>
      </c>
      <c r="D8" s="373"/>
      <c r="E8" s="373"/>
      <c r="F8" s="373"/>
      <c r="G8" s="373"/>
      <c r="H8" s="374"/>
    </row>
    <row r="9" spans="3:11" ht="14.5" x14ac:dyDescent="0.35"/>
    <row r="10" spans="3:11" ht="36.75" customHeight="1" x14ac:dyDescent="0.35">
      <c r="C10" s="372" t="s">
        <v>425</v>
      </c>
      <c r="D10" s="373"/>
      <c r="E10" s="373"/>
      <c r="F10" s="373"/>
      <c r="G10" s="373"/>
      <c r="H10" s="374"/>
    </row>
    <row r="11" spans="3:11" ht="14.5" x14ac:dyDescent="0.35"/>
    <row r="12" spans="3:11" ht="15" customHeight="1" x14ac:dyDescent="0.35"/>
    <row r="13" spans="3:11" ht="14.5" x14ac:dyDescent="0.35"/>
  </sheetData>
  <sheetProtection algorithmName="SHA-512" hashValue="j/l4cPMc2rxol/sQwou1KV6SYWCtZxO4D/+qcPNPQpS9FMneG66fV1rOu3WPIfaOiF2EnyheBEKX6ErfYYk25g==" saltValue="JPhaNVCfY4sxPXs/hPjAMQ==" spinCount="100000" sheet="1" selectLockedCells="1"/>
  <mergeCells count="6">
    <mergeCell ref="C2:H3"/>
    <mergeCell ref="C6:H6"/>
    <mergeCell ref="C8:H8"/>
    <mergeCell ref="C10:H10"/>
    <mergeCell ref="C4:E4"/>
    <mergeCell ref="F4:H4"/>
  </mergeCells>
  <dataValidations count="1">
    <dataValidation type="list" allowBlank="1" showInputMessage="1" showErrorMessage="1" sqref="F4:H4" xr:uid="{00000000-0002-0000-0000-000000000000}">
      <formula1>$K$3:$K$5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>
    <tabColor theme="5" tint="0.39997558519241921"/>
    <pageSetUpPr fitToPage="1"/>
  </sheetPr>
  <dimension ref="A1:K56"/>
  <sheetViews>
    <sheetView zoomScale="85" zoomScaleNormal="85" workbookViewId="0">
      <selection activeCell="B38" sqref="B38:G38"/>
    </sheetView>
  </sheetViews>
  <sheetFormatPr defaultColWidth="0" defaultRowHeight="14.5" zeroHeight="1" x14ac:dyDescent="0.35"/>
  <cols>
    <col min="1" max="1" width="2.453125" style="278" customWidth="1"/>
    <col min="2" max="2" width="42.26953125" style="1" customWidth="1"/>
    <col min="3" max="3" width="34.26953125" style="1" customWidth="1"/>
    <col min="4" max="4" width="20.26953125" style="1" customWidth="1"/>
    <col min="5" max="5" width="16.54296875" style="33" customWidth="1"/>
    <col min="6" max="6" width="28.81640625" style="33" customWidth="1"/>
    <col min="7" max="7" width="12" style="183" customWidth="1"/>
    <col min="8" max="8" width="9.1796875" style="278" customWidth="1"/>
    <col min="9" max="9" width="9.453125" style="266" hidden="1" customWidth="1"/>
    <col min="10" max="10" width="9.1796875" style="266" hidden="1" customWidth="1"/>
    <col min="11" max="11" width="0" style="1" hidden="1" customWidth="1"/>
    <col min="12" max="16384" width="9.1796875" style="1" hidden="1"/>
  </cols>
  <sheetData>
    <row r="1" spans="1:10" ht="9.75" customHeight="1" x14ac:dyDescent="0.35">
      <c r="B1" s="278"/>
      <c r="C1" s="278"/>
      <c r="D1" s="278"/>
      <c r="E1" s="5"/>
      <c r="F1" s="5"/>
      <c r="G1" s="280"/>
      <c r="I1" s="265"/>
      <c r="J1" s="265"/>
    </row>
    <row r="2" spans="1:10" ht="18.5" x14ac:dyDescent="0.35">
      <c r="B2" s="189" t="s">
        <v>76</v>
      </c>
      <c r="C2" s="189"/>
      <c r="D2" s="189"/>
      <c r="E2" s="189"/>
      <c r="F2" s="189" t="str">
        <f>'zdroj#1'!T16</f>
        <v>Výzva nevybrána</v>
      </c>
      <c r="G2" s="189"/>
    </row>
    <row r="3" spans="1:10" ht="15" thickBot="1" x14ac:dyDescent="0.4">
      <c r="B3" s="281"/>
      <c r="C3" s="278"/>
      <c r="D3" s="278"/>
      <c r="E3" s="5"/>
      <c r="F3" s="5"/>
      <c r="G3" s="280"/>
    </row>
    <row r="4" spans="1:10" ht="16" thickBot="1" x14ac:dyDescent="0.4">
      <c r="B4" s="388" t="s">
        <v>342</v>
      </c>
      <c r="C4" s="389"/>
      <c r="D4" s="389"/>
      <c r="E4" s="389"/>
      <c r="F4" s="389"/>
      <c r="G4" s="390"/>
    </row>
    <row r="5" spans="1:10" ht="19.5" customHeight="1" x14ac:dyDescent="0.35">
      <c r="B5" s="272" t="s">
        <v>80</v>
      </c>
      <c r="C5" s="273" t="s">
        <v>343</v>
      </c>
      <c r="D5" s="194"/>
      <c r="E5" s="194"/>
      <c r="F5" s="194"/>
      <c r="G5" s="195"/>
    </row>
    <row r="6" spans="1:10" ht="18.75" customHeight="1" x14ac:dyDescent="0.35">
      <c r="B6" s="274" t="s">
        <v>79</v>
      </c>
      <c r="C6" s="275" t="s">
        <v>330</v>
      </c>
      <c r="D6" s="196"/>
      <c r="E6" s="196"/>
      <c r="F6" s="196"/>
      <c r="G6" s="197"/>
    </row>
    <row r="7" spans="1:10" ht="67.5" customHeight="1" x14ac:dyDescent="0.35">
      <c r="B7" s="274" t="s">
        <v>344</v>
      </c>
      <c r="C7" s="264" t="str">
        <f>'zdroj#1'!J7</f>
        <v>vybete Opatření #1 na listě Projekt#1</v>
      </c>
      <c r="D7" s="391" t="str">
        <f>'zdroj#1'!J8</f>
        <v>vybete Opatření #2 na listě Projekt#1 je-li relevantní</v>
      </c>
      <c r="E7" s="391"/>
      <c r="F7" s="391" t="str">
        <f>'zdroj#1'!J9</f>
        <v>vybete Opatření #3 na listě Projekt#1 je-li relevantní</v>
      </c>
      <c r="G7" s="392"/>
    </row>
    <row r="8" spans="1:10" ht="15" thickBot="1" x14ac:dyDescent="0.4">
      <c r="B8" s="278"/>
      <c r="C8" s="278"/>
      <c r="D8" s="278"/>
      <c r="E8" s="278"/>
      <c r="F8" s="278"/>
      <c r="G8" s="278"/>
    </row>
    <row r="9" spans="1:10" s="184" customFormat="1" ht="15.75" customHeight="1" thickBot="1" x14ac:dyDescent="0.4">
      <c r="A9" s="279"/>
      <c r="B9" s="379" t="s">
        <v>369</v>
      </c>
      <c r="C9" s="380"/>
      <c r="D9" s="380"/>
      <c r="E9" s="380"/>
      <c r="F9" s="380"/>
      <c r="G9" s="381"/>
      <c r="H9" s="279"/>
      <c r="I9" s="267"/>
      <c r="J9" s="266"/>
    </row>
    <row r="10" spans="1:10" s="184" customFormat="1" ht="41.25" customHeight="1" x14ac:dyDescent="0.35">
      <c r="A10" s="279"/>
      <c r="B10" s="393" t="s">
        <v>365</v>
      </c>
      <c r="C10" s="394"/>
      <c r="D10" s="394"/>
      <c r="E10" s="394"/>
      <c r="F10" s="394"/>
      <c r="G10" s="395"/>
      <c r="H10" s="279"/>
      <c r="I10" s="267"/>
      <c r="J10" s="267"/>
    </row>
    <row r="11" spans="1:10" s="184" customFormat="1" ht="13.5" thickBot="1" x14ac:dyDescent="0.4">
      <c r="A11" s="279"/>
      <c r="B11" s="396"/>
      <c r="C11" s="397"/>
      <c r="D11" s="397"/>
      <c r="E11" s="397"/>
      <c r="F11" s="397"/>
      <c r="G11" s="398"/>
      <c r="H11" s="279"/>
      <c r="I11" s="267"/>
      <c r="J11" s="267"/>
    </row>
    <row r="12" spans="1:10" s="279" customFormat="1" ht="13.5" thickBot="1" x14ac:dyDescent="0.4">
      <c r="B12" s="282"/>
      <c r="C12" s="282"/>
      <c r="D12" s="282"/>
      <c r="E12" s="283"/>
      <c r="F12" s="283"/>
      <c r="G12" s="284"/>
      <c r="I12" s="267"/>
      <c r="J12" s="267"/>
    </row>
    <row r="13" spans="1:10" s="184" customFormat="1" ht="16" thickBot="1" x14ac:dyDescent="0.4">
      <c r="A13" s="279"/>
      <c r="B13" s="379" t="s">
        <v>371</v>
      </c>
      <c r="C13" s="380"/>
      <c r="D13" s="380"/>
      <c r="E13" s="380"/>
      <c r="F13" s="380"/>
      <c r="G13" s="381"/>
      <c r="H13" s="279"/>
      <c r="I13" s="267"/>
      <c r="J13" s="267"/>
    </row>
    <row r="14" spans="1:10" s="184" customFormat="1" ht="54" customHeight="1" thickBot="1" x14ac:dyDescent="0.4">
      <c r="A14" s="279"/>
      <c r="B14" s="382" t="s">
        <v>366</v>
      </c>
      <c r="C14" s="383"/>
      <c r="D14" s="383"/>
      <c r="E14" s="383"/>
      <c r="F14" s="383"/>
      <c r="G14" s="384"/>
      <c r="H14" s="279"/>
      <c r="I14" s="267"/>
      <c r="J14" s="267"/>
    </row>
    <row r="15" spans="1:10" s="278" customFormat="1" ht="15" thickBot="1" x14ac:dyDescent="0.4">
      <c r="B15" s="285"/>
      <c r="E15" s="5"/>
      <c r="F15" s="5"/>
      <c r="G15" s="280"/>
      <c r="I15" s="266"/>
      <c r="J15" s="266"/>
    </row>
    <row r="16" spans="1:10" ht="16" thickBot="1" x14ac:dyDescent="0.4">
      <c r="B16" s="388" t="s">
        <v>386</v>
      </c>
      <c r="C16" s="389"/>
      <c r="D16" s="389"/>
      <c r="E16" s="389"/>
      <c r="F16" s="389"/>
      <c r="G16" s="390"/>
    </row>
    <row r="17" spans="1:10" x14ac:dyDescent="0.35">
      <c r="B17" s="399" t="s">
        <v>377</v>
      </c>
      <c r="C17" s="400" t="s">
        <v>345</v>
      </c>
      <c r="D17" s="400" t="s">
        <v>345</v>
      </c>
      <c r="E17" s="400" t="s">
        <v>345</v>
      </c>
      <c r="F17" s="400" t="s">
        <v>345</v>
      </c>
      <c r="G17" s="401" t="s">
        <v>345</v>
      </c>
    </row>
    <row r="18" spans="1:10" ht="75" customHeight="1" x14ac:dyDescent="0.35">
      <c r="B18" s="385" t="s">
        <v>375</v>
      </c>
      <c r="C18" s="386"/>
      <c r="D18" s="386"/>
      <c r="E18" s="386"/>
      <c r="F18" s="386"/>
      <c r="G18" s="387"/>
      <c r="I18" s="408"/>
    </row>
    <row r="19" spans="1:10" x14ac:dyDescent="0.35">
      <c r="B19" s="402" t="s">
        <v>378</v>
      </c>
      <c r="C19" s="403" t="s">
        <v>346</v>
      </c>
      <c r="D19" s="403" t="s">
        <v>346</v>
      </c>
      <c r="E19" s="403" t="s">
        <v>346</v>
      </c>
      <c r="F19" s="403" t="s">
        <v>346</v>
      </c>
      <c r="G19" s="404" t="s">
        <v>346</v>
      </c>
      <c r="I19" s="408"/>
    </row>
    <row r="20" spans="1:10" s="184" customFormat="1" ht="75" customHeight="1" thickBot="1" x14ac:dyDescent="0.4">
      <c r="A20" s="279"/>
      <c r="B20" s="405" t="s">
        <v>374</v>
      </c>
      <c r="C20" s="406"/>
      <c r="D20" s="406"/>
      <c r="E20" s="406"/>
      <c r="F20" s="406"/>
      <c r="G20" s="407"/>
      <c r="H20" s="279"/>
      <c r="I20" s="408"/>
      <c r="J20" s="267"/>
    </row>
    <row r="21" spans="1:10" s="184" customFormat="1" ht="16.5" customHeight="1" thickBot="1" x14ac:dyDescent="0.4">
      <c r="A21" s="360"/>
      <c r="B21" s="361"/>
      <c r="C21" s="361"/>
      <c r="D21" s="361"/>
      <c r="E21" s="361"/>
      <c r="F21" s="361"/>
      <c r="G21" s="361"/>
      <c r="H21" s="360"/>
      <c r="I21" s="408"/>
      <c r="J21" s="267"/>
    </row>
    <row r="22" spans="1:10" x14ac:dyDescent="0.35">
      <c r="B22" s="399" t="s">
        <v>379</v>
      </c>
      <c r="C22" s="400" t="s">
        <v>347</v>
      </c>
      <c r="D22" s="400" t="s">
        <v>347</v>
      </c>
      <c r="E22" s="400" t="s">
        <v>347</v>
      </c>
      <c r="F22" s="400" t="s">
        <v>347</v>
      </c>
      <c r="G22" s="401" t="s">
        <v>347</v>
      </c>
      <c r="I22" s="408"/>
    </row>
    <row r="23" spans="1:10" ht="75" customHeight="1" x14ac:dyDescent="0.35">
      <c r="B23" s="385" t="s">
        <v>375</v>
      </c>
      <c r="C23" s="386"/>
      <c r="D23" s="386"/>
      <c r="E23" s="386"/>
      <c r="F23" s="386"/>
      <c r="G23" s="387"/>
      <c r="I23" s="408"/>
    </row>
    <row r="24" spans="1:10" x14ac:dyDescent="0.35">
      <c r="B24" s="409" t="s">
        <v>380</v>
      </c>
      <c r="C24" s="410" t="s">
        <v>347</v>
      </c>
      <c r="D24" s="410" t="s">
        <v>347</v>
      </c>
      <c r="E24" s="410" t="s">
        <v>347</v>
      </c>
      <c r="F24" s="410" t="s">
        <v>347</v>
      </c>
      <c r="G24" s="411" t="s">
        <v>347</v>
      </c>
      <c r="I24" s="408"/>
    </row>
    <row r="25" spans="1:10" ht="75" customHeight="1" thickBot="1" x14ac:dyDescent="0.4">
      <c r="B25" s="405" t="s">
        <v>374</v>
      </c>
      <c r="C25" s="406"/>
      <c r="D25" s="406"/>
      <c r="E25" s="406"/>
      <c r="F25" s="406"/>
      <c r="G25" s="407"/>
      <c r="I25" s="408"/>
    </row>
    <row r="26" spans="1:10" s="279" customFormat="1" ht="16.5" customHeight="1" thickBot="1" x14ac:dyDescent="0.4">
      <c r="B26" s="362"/>
      <c r="C26" s="362"/>
      <c r="D26" s="362"/>
      <c r="E26" s="362"/>
      <c r="F26" s="362"/>
      <c r="G26" s="362"/>
      <c r="H26" s="360"/>
      <c r="I26" s="408"/>
      <c r="J26" s="267"/>
    </row>
    <row r="27" spans="1:10" x14ac:dyDescent="0.35">
      <c r="B27" s="399" t="s">
        <v>385</v>
      </c>
      <c r="C27" s="400" t="s">
        <v>348</v>
      </c>
      <c r="D27" s="400" t="s">
        <v>348</v>
      </c>
      <c r="E27" s="400" t="s">
        <v>348</v>
      </c>
      <c r="F27" s="400" t="s">
        <v>348</v>
      </c>
      <c r="G27" s="401" t="s">
        <v>348</v>
      </c>
      <c r="I27" s="408"/>
    </row>
    <row r="28" spans="1:10" ht="75" customHeight="1" x14ac:dyDescent="0.35">
      <c r="B28" s="385" t="s">
        <v>375</v>
      </c>
      <c r="C28" s="386"/>
      <c r="D28" s="386"/>
      <c r="E28" s="386"/>
      <c r="F28" s="386"/>
      <c r="G28" s="387"/>
      <c r="I28" s="408"/>
    </row>
    <row r="29" spans="1:10" x14ac:dyDescent="0.35">
      <c r="B29" s="402" t="s">
        <v>381</v>
      </c>
      <c r="C29" s="403" t="s">
        <v>348</v>
      </c>
      <c r="D29" s="403" t="s">
        <v>348</v>
      </c>
      <c r="E29" s="403" t="s">
        <v>348</v>
      </c>
      <c r="F29" s="403" t="s">
        <v>348</v>
      </c>
      <c r="G29" s="404" t="s">
        <v>348</v>
      </c>
      <c r="I29" s="408"/>
    </row>
    <row r="30" spans="1:10" ht="75" customHeight="1" thickBot="1" x14ac:dyDescent="0.4">
      <c r="B30" s="405" t="s">
        <v>374</v>
      </c>
      <c r="C30" s="406"/>
      <c r="D30" s="406"/>
      <c r="E30" s="406"/>
      <c r="F30" s="406"/>
      <c r="G30" s="407"/>
      <c r="I30" s="408"/>
    </row>
    <row r="31" spans="1:10" s="279" customFormat="1" ht="16.5" customHeight="1" x14ac:dyDescent="0.35">
      <c r="B31" s="362"/>
      <c r="C31" s="362"/>
      <c r="D31" s="362"/>
      <c r="E31" s="362"/>
      <c r="F31" s="362"/>
      <c r="G31" s="362"/>
      <c r="H31" s="360"/>
      <c r="I31" s="408"/>
      <c r="J31" s="267"/>
    </row>
    <row r="32" spans="1:10" x14ac:dyDescent="0.35">
      <c r="B32" s="412" t="s">
        <v>382</v>
      </c>
      <c r="C32" s="413" t="s">
        <v>349</v>
      </c>
      <c r="D32" s="413" t="s">
        <v>349</v>
      </c>
      <c r="E32" s="413" t="s">
        <v>349</v>
      </c>
      <c r="F32" s="413" t="s">
        <v>349</v>
      </c>
      <c r="G32" s="414" t="s">
        <v>349</v>
      </c>
      <c r="I32" s="408"/>
    </row>
    <row r="33" spans="1:10" ht="75" customHeight="1" x14ac:dyDescent="0.35">
      <c r="B33" s="385" t="s">
        <v>375</v>
      </c>
      <c r="C33" s="386"/>
      <c r="D33" s="386"/>
      <c r="E33" s="386"/>
      <c r="F33" s="386"/>
      <c r="G33" s="387"/>
      <c r="I33" s="408"/>
    </row>
    <row r="34" spans="1:10" x14ac:dyDescent="0.35">
      <c r="B34" s="402" t="s">
        <v>384</v>
      </c>
      <c r="C34" s="403" t="s">
        <v>350</v>
      </c>
      <c r="D34" s="403" t="s">
        <v>350</v>
      </c>
      <c r="E34" s="403" t="s">
        <v>350</v>
      </c>
      <c r="F34" s="403" t="s">
        <v>350</v>
      </c>
      <c r="G34" s="404" t="s">
        <v>350</v>
      </c>
      <c r="I34" s="408"/>
    </row>
    <row r="35" spans="1:10" ht="75" customHeight="1" thickBot="1" x14ac:dyDescent="0.4">
      <c r="B35" s="416" t="s">
        <v>374</v>
      </c>
      <c r="C35" s="417"/>
      <c r="D35" s="417"/>
      <c r="E35" s="417"/>
      <c r="F35" s="417"/>
      <c r="G35" s="418"/>
      <c r="I35" s="408"/>
    </row>
    <row r="36" spans="1:10" s="279" customFormat="1" ht="16.5" customHeight="1" thickBot="1" x14ac:dyDescent="0.4">
      <c r="A36" s="360"/>
      <c r="B36" s="362"/>
      <c r="C36" s="362"/>
      <c r="D36" s="362"/>
      <c r="E36" s="362"/>
      <c r="F36" s="362"/>
      <c r="G36" s="362"/>
      <c r="I36" s="408"/>
      <c r="J36" s="267"/>
    </row>
    <row r="37" spans="1:10" ht="14.25" customHeight="1" x14ac:dyDescent="0.35">
      <c r="B37" s="419" t="s">
        <v>383</v>
      </c>
      <c r="C37" s="420" t="s">
        <v>350</v>
      </c>
      <c r="D37" s="420" t="s">
        <v>350</v>
      </c>
      <c r="E37" s="420" t="s">
        <v>350</v>
      </c>
      <c r="F37" s="420" t="s">
        <v>350</v>
      </c>
      <c r="G37" s="421" t="s">
        <v>350</v>
      </c>
      <c r="I37" s="408"/>
    </row>
    <row r="38" spans="1:10" ht="75" customHeight="1" thickBot="1" x14ac:dyDescent="0.4">
      <c r="B38" s="405" t="s">
        <v>376</v>
      </c>
      <c r="C38" s="406"/>
      <c r="D38" s="406"/>
      <c r="E38" s="406"/>
      <c r="F38" s="406"/>
      <c r="G38" s="407"/>
      <c r="I38" s="408"/>
    </row>
    <row r="39" spans="1:10" s="278" customFormat="1" x14ac:dyDescent="0.35">
      <c r="B39" s="415"/>
      <c r="C39" s="415"/>
      <c r="D39" s="415"/>
      <c r="E39" s="415"/>
      <c r="F39" s="415"/>
      <c r="G39" s="415"/>
      <c r="I39" s="266"/>
      <c r="J39" s="266"/>
    </row>
    <row r="40" spans="1:10" s="278" customFormat="1" x14ac:dyDescent="0.35">
      <c r="B40" s="415"/>
      <c r="C40" s="415"/>
      <c r="D40" s="415"/>
      <c r="E40" s="415"/>
      <c r="F40" s="415"/>
      <c r="G40" s="415"/>
      <c r="I40" s="266"/>
      <c r="J40" s="266"/>
    </row>
    <row r="41" spans="1:10" s="278" customFormat="1" x14ac:dyDescent="0.35">
      <c r="B41" s="415"/>
      <c r="C41" s="415"/>
      <c r="D41" s="415"/>
      <c r="E41" s="415"/>
      <c r="F41" s="415"/>
      <c r="G41" s="415"/>
      <c r="I41" s="266"/>
      <c r="J41" s="266"/>
    </row>
    <row r="42" spans="1:10" s="278" customFormat="1" x14ac:dyDescent="0.35">
      <c r="B42" s="415"/>
      <c r="C42" s="415"/>
      <c r="D42" s="415"/>
      <c r="E42" s="415"/>
      <c r="F42" s="415"/>
      <c r="G42" s="415"/>
      <c r="I42" s="266"/>
      <c r="J42" s="266"/>
    </row>
    <row r="43" spans="1:10" s="278" customFormat="1" hidden="1" x14ac:dyDescent="0.35">
      <c r="F43" s="286"/>
      <c r="G43" s="287"/>
      <c r="I43" s="266"/>
      <c r="J43" s="266"/>
    </row>
    <row r="44" spans="1:10" s="278" customFormat="1" hidden="1" x14ac:dyDescent="0.35">
      <c r="F44" s="286"/>
      <c r="G44" s="287"/>
      <c r="I44" s="266"/>
      <c r="J44" s="266"/>
    </row>
    <row r="45" spans="1:10" s="278" customFormat="1" hidden="1" x14ac:dyDescent="0.35">
      <c r="F45" s="286"/>
      <c r="G45" s="287"/>
      <c r="I45" s="266"/>
      <c r="J45" s="266"/>
    </row>
    <row r="46" spans="1:10" s="278" customFormat="1" hidden="1" x14ac:dyDescent="0.35">
      <c r="F46" s="286"/>
      <c r="G46" s="287"/>
      <c r="I46" s="266"/>
      <c r="J46" s="266"/>
    </row>
    <row r="47" spans="1:10" s="278" customFormat="1" hidden="1" x14ac:dyDescent="0.35">
      <c r="F47" s="286"/>
      <c r="G47" s="287"/>
      <c r="I47" s="266"/>
      <c r="J47" s="266"/>
    </row>
    <row r="48" spans="1:10" s="278" customFormat="1" hidden="1" x14ac:dyDescent="0.35">
      <c r="F48" s="286"/>
      <c r="G48" s="287"/>
      <c r="I48" s="266"/>
      <c r="J48" s="266"/>
    </row>
    <row r="49" spans="5:10" s="278" customFormat="1" hidden="1" x14ac:dyDescent="0.35">
      <c r="F49" s="286"/>
      <c r="G49" s="287"/>
      <c r="I49" s="266"/>
      <c r="J49" s="266"/>
    </row>
    <row r="50" spans="5:10" s="278" customFormat="1" hidden="1" x14ac:dyDescent="0.35">
      <c r="F50" s="286"/>
      <c r="G50" s="287"/>
      <c r="I50" s="266"/>
      <c r="J50" s="266"/>
    </row>
    <row r="51" spans="5:10" s="278" customFormat="1" hidden="1" x14ac:dyDescent="0.35">
      <c r="F51" s="286"/>
      <c r="G51" s="287"/>
      <c r="I51" s="266"/>
      <c r="J51" s="266"/>
    </row>
    <row r="52" spans="5:10" s="278" customFormat="1" hidden="1" x14ac:dyDescent="0.35">
      <c r="F52" s="286"/>
      <c r="G52" s="287"/>
      <c r="I52" s="266"/>
      <c r="J52" s="266"/>
    </row>
    <row r="53" spans="5:10" hidden="1" x14ac:dyDescent="0.35">
      <c r="E53" s="1"/>
      <c r="F53" s="185"/>
      <c r="G53" s="186"/>
    </row>
    <row r="54" spans="5:10" hidden="1" x14ac:dyDescent="0.35">
      <c r="E54" s="1"/>
      <c r="F54" s="185"/>
      <c r="G54" s="186"/>
    </row>
    <row r="55" spans="5:10" hidden="1" x14ac:dyDescent="0.35">
      <c r="E55" s="1"/>
      <c r="F55" s="185"/>
      <c r="G55" s="186"/>
    </row>
    <row r="56" spans="5:10" hidden="1" x14ac:dyDescent="0.35">
      <c r="E56" s="1"/>
      <c r="F56" s="185"/>
      <c r="G56" s="186"/>
    </row>
  </sheetData>
  <sheetProtection algorithmName="SHA-512" hashValue="TESs+DF/TMQIAnUsSNoego8pCxRuvrkDOtLhg0F7SXoe1Kcyou3d/u7m8gWDS0/D503YXSkD2KDSdbBuiHGlCg==" saltValue="n/rTrD7I9HZ2igE7WzJJAQ==" spinCount="100000" sheet="1" objects="1" scenarios="1" selectLockedCells="1"/>
  <mergeCells count="31">
    <mergeCell ref="B39:G39"/>
    <mergeCell ref="B40:G40"/>
    <mergeCell ref="B41:G41"/>
    <mergeCell ref="B42:G42"/>
    <mergeCell ref="B34:G34"/>
    <mergeCell ref="B35:G35"/>
    <mergeCell ref="B37:G37"/>
    <mergeCell ref="B38:G38"/>
    <mergeCell ref="I18:I38"/>
    <mergeCell ref="B22:G22"/>
    <mergeCell ref="B33:G33"/>
    <mergeCell ref="B24:G24"/>
    <mergeCell ref="B25:G25"/>
    <mergeCell ref="B27:G27"/>
    <mergeCell ref="B28:G28"/>
    <mergeCell ref="B29:G29"/>
    <mergeCell ref="B30:G30"/>
    <mergeCell ref="B32:G32"/>
    <mergeCell ref="B13:G13"/>
    <mergeCell ref="B14:G14"/>
    <mergeCell ref="B23:G23"/>
    <mergeCell ref="B16:G16"/>
    <mergeCell ref="B4:G4"/>
    <mergeCell ref="D7:E7"/>
    <mergeCell ref="F7:G7"/>
    <mergeCell ref="B9:G9"/>
    <mergeCell ref="B10:G11"/>
    <mergeCell ref="B17:G17"/>
    <mergeCell ref="B18:G18"/>
    <mergeCell ref="B19:G19"/>
    <mergeCell ref="B20:G20"/>
  </mergeCells>
  <pageMargins left="0.7" right="0.7" top="0.78740157499999996" bottom="0.78740157499999996" header="0.3" footer="0.3"/>
  <pageSetup paperSize="9" scale="5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">
    <tabColor rgb="FFFFFF00"/>
    <pageSetUpPr fitToPage="1"/>
  </sheetPr>
  <dimension ref="A1:K299"/>
  <sheetViews>
    <sheetView tabSelected="1" zoomScale="85" zoomScaleNormal="85" zoomScaleSheetLayoutView="70" zoomScalePageLayoutView="40" workbookViewId="0">
      <selection activeCell="F205" sqref="F205"/>
    </sheetView>
  </sheetViews>
  <sheetFormatPr defaultColWidth="0" defaultRowHeight="14.5" zeroHeight="1" x14ac:dyDescent="0.35"/>
  <cols>
    <col min="1" max="1" width="2.7265625" style="46" customWidth="1"/>
    <col min="2" max="2" width="44.1796875" style="46" customWidth="1"/>
    <col min="3" max="3" width="24" style="46" customWidth="1"/>
    <col min="4" max="4" width="17.7265625" style="46" customWidth="1"/>
    <col min="5" max="5" width="18.453125" style="46" customWidth="1"/>
    <col min="6" max="6" width="14.54296875" style="46" customWidth="1"/>
    <col min="7" max="7" width="24.81640625" style="46" customWidth="1"/>
    <col min="8" max="8" width="3.453125" style="46" customWidth="1"/>
    <col min="9" max="9" width="26.26953125" style="45" customWidth="1"/>
    <col min="10" max="10" width="57" style="263" hidden="1" customWidth="1"/>
    <col min="11" max="11" width="10.453125" style="46" hidden="1" customWidth="1"/>
    <col min="12" max="16384" width="9.1796875" style="46" hidden="1"/>
  </cols>
  <sheetData>
    <row r="1" spans="1:9" ht="9" customHeight="1" x14ac:dyDescent="0.35">
      <c r="A1" s="45"/>
      <c r="B1" s="45"/>
      <c r="C1" s="45"/>
      <c r="D1" s="45"/>
      <c r="E1" s="45"/>
      <c r="F1" s="45"/>
      <c r="H1" s="45"/>
    </row>
    <row r="2" spans="1:9" ht="21" x14ac:dyDescent="0.35">
      <c r="A2" s="45"/>
      <c r="B2" s="455" t="s">
        <v>76</v>
      </c>
      <c r="C2" s="455"/>
      <c r="D2" s="455"/>
      <c r="E2" s="47"/>
      <c r="F2" s="47" t="str">
        <f>'zdroj#1'!T16</f>
        <v>Výzva nevybrána</v>
      </c>
      <c r="G2" s="47"/>
      <c r="H2" s="45"/>
      <c r="I2" s="46"/>
    </row>
    <row r="3" spans="1:9" ht="15" thickBot="1" x14ac:dyDescent="0.4">
      <c r="A3" s="45"/>
      <c r="B3" s="45"/>
      <c r="C3" s="45"/>
      <c r="D3" s="45"/>
      <c r="E3" s="45"/>
      <c r="F3" s="45"/>
      <c r="H3" s="45"/>
    </row>
    <row r="4" spans="1:9" ht="16" thickBot="1" x14ac:dyDescent="0.4">
      <c r="A4" s="48"/>
      <c r="B4" s="487" t="s">
        <v>253</v>
      </c>
      <c r="C4" s="488"/>
      <c r="D4" s="488"/>
      <c r="E4" s="488"/>
      <c r="F4" s="488"/>
      <c r="G4" s="489"/>
      <c r="H4" s="45"/>
    </row>
    <row r="5" spans="1:9" ht="15.5" x14ac:dyDescent="0.35">
      <c r="A5" s="48"/>
      <c r="B5" s="49" t="s">
        <v>80</v>
      </c>
      <c r="C5" s="276" t="str">
        <f>Popis_projektu!C5</f>
        <v xml:space="preserve">Vyplňte žadatele dotace </v>
      </c>
      <c r="D5" s="268"/>
      <c r="E5" s="268"/>
      <c r="F5" s="268"/>
      <c r="G5" s="269"/>
      <c r="H5" s="45"/>
    </row>
    <row r="6" spans="1:9" ht="16" thickBot="1" x14ac:dyDescent="0.4">
      <c r="A6" s="48"/>
      <c r="B6" s="50" t="s">
        <v>79</v>
      </c>
      <c r="C6" s="277" t="str">
        <f>Popis_projektu!C6</f>
        <v>Vyplňte název projektu</v>
      </c>
      <c r="D6" s="270"/>
      <c r="E6" s="270"/>
      <c r="F6" s="270"/>
      <c r="G6" s="271"/>
      <c r="H6" s="45"/>
    </row>
    <row r="7" spans="1:9" ht="15" thickBot="1" x14ac:dyDescent="0.4">
      <c r="A7" s="48"/>
      <c r="B7" s="45"/>
      <c r="C7" s="45"/>
      <c r="D7" s="45"/>
      <c r="E7" s="45"/>
      <c r="F7" s="45"/>
      <c r="G7" s="45"/>
    </row>
    <row r="8" spans="1:9" ht="16" thickBot="1" x14ac:dyDescent="0.4">
      <c r="A8" s="48"/>
      <c r="B8" s="51" t="s">
        <v>259</v>
      </c>
      <c r="C8" s="45"/>
      <c r="D8" s="45"/>
      <c r="E8" s="45"/>
      <c r="F8" s="45"/>
      <c r="G8" s="45"/>
      <c r="H8" s="45"/>
    </row>
    <row r="9" spans="1:9" x14ac:dyDescent="0.35">
      <c r="A9" s="48"/>
      <c r="C9" s="45"/>
      <c r="D9" s="45"/>
      <c r="E9" s="45"/>
      <c r="F9" s="45"/>
      <c r="G9" s="45"/>
      <c r="H9" s="45"/>
    </row>
    <row r="10" spans="1:9" ht="18" customHeight="1" x14ac:dyDescent="0.35">
      <c r="A10" s="48"/>
      <c r="C10" s="45"/>
      <c r="D10" s="45"/>
      <c r="E10" s="45"/>
      <c r="F10" s="45"/>
      <c r="G10" s="45"/>
      <c r="H10" s="45"/>
    </row>
    <row r="11" spans="1:9" ht="16.5" customHeight="1" x14ac:dyDescent="0.35">
      <c r="A11" s="48"/>
      <c r="C11" s="45"/>
      <c r="D11" s="45"/>
      <c r="E11" s="45"/>
      <c r="F11" s="45"/>
      <c r="G11" s="45"/>
      <c r="H11" s="45"/>
    </row>
    <row r="12" spans="1:9" ht="15" thickBot="1" x14ac:dyDescent="0.4">
      <c r="A12" s="48"/>
      <c r="B12" s="45"/>
      <c r="C12" s="45"/>
      <c r="D12" s="45"/>
      <c r="E12" s="45"/>
      <c r="F12" s="45"/>
      <c r="G12" s="45"/>
      <c r="H12" s="45"/>
    </row>
    <row r="13" spans="1:9" ht="16" thickBot="1" x14ac:dyDescent="0.4">
      <c r="A13" s="48"/>
      <c r="B13" s="124" t="s">
        <v>254</v>
      </c>
      <c r="C13" s="193"/>
      <c r="D13" s="193"/>
      <c r="E13" s="193"/>
      <c r="F13" s="193"/>
      <c r="G13" s="45"/>
      <c r="H13" s="45"/>
    </row>
    <row r="14" spans="1:9" ht="17.25" customHeight="1" x14ac:dyDescent="0.35">
      <c r="A14" s="48"/>
      <c r="B14" s="45"/>
      <c r="C14" s="457"/>
      <c r="D14" s="457"/>
      <c r="E14" s="457"/>
      <c r="F14" s="457"/>
      <c r="G14" s="45"/>
      <c r="H14" s="45"/>
    </row>
    <row r="15" spans="1:9" ht="15" thickBot="1" x14ac:dyDescent="0.4">
      <c r="A15" s="45"/>
      <c r="B15" s="45"/>
      <c r="C15" s="45"/>
      <c r="D15" s="45"/>
      <c r="E15" s="45"/>
      <c r="F15" s="45"/>
      <c r="G15" s="45"/>
      <c r="H15" s="45"/>
    </row>
    <row r="16" spans="1:9" ht="16" thickBot="1" x14ac:dyDescent="0.4">
      <c r="A16" s="491" t="s">
        <v>77</v>
      </c>
      <c r="B16" s="446" t="s">
        <v>255</v>
      </c>
      <c r="C16" s="452"/>
      <c r="D16" s="452"/>
      <c r="E16" s="452"/>
      <c r="F16" s="447"/>
      <c r="H16" s="45"/>
    </row>
    <row r="17" spans="1:8" ht="16.5" customHeight="1" x14ac:dyDescent="0.35">
      <c r="A17" s="492"/>
      <c r="C17" s="45"/>
      <c r="D17" s="45"/>
      <c r="E17" s="45"/>
      <c r="F17" s="45"/>
      <c r="G17" s="45"/>
      <c r="H17" s="45"/>
    </row>
    <row r="18" spans="1:8" ht="15" thickBot="1" x14ac:dyDescent="0.4">
      <c r="A18" s="492"/>
      <c r="B18" s="45"/>
      <c r="C18" s="45"/>
      <c r="D18" s="45"/>
      <c r="E18" s="45"/>
      <c r="F18" s="45"/>
      <c r="G18" s="45"/>
      <c r="H18" s="45"/>
    </row>
    <row r="19" spans="1:8" ht="16" thickBot="1" x14ac:dyDescent="0.4">
      <c r="A19" s="492"/>
      <c r="B19" s="446" t="s">
        <v>256</v>
      </c>
      <c r="C19" s="452"/>
      <c r="D19" s="447"/>
      <c r="E19" s="45"/>
      <c r="F19" s="45"/>
      <c r="G19" s="45"/>
      <c r="H19" s="45"/>
    </row>
    <row r="20" spans="1:8" x14ac:dyDescent="0.35">
      <c r="A20" s="492"/>
      <c r="B20" s="52"/>
      <c r="C20" s="52"/>
      <c r="E20" s="45"/>
      <c r="F20" s="45"/>
      <c r="G20" s="45"/>
      <c r="H20" s="45"/>
    </row>
    <row r="21" spans="1:8" ht="15" thickBot="1" x14ac:dyDescent="0.4">
      <c r="A21" s="492"/>
      <c r="B21" s="53"/>
      <c r="C21" s="53"/>
      <c r="D21" s="45"/>
      <c r="E21" s="45"/>
      <c r="F21" s="45"/>
      <c r="G21" s="45"/>
      <c r="H21" s="53"/>
    </row>
    <row r="22" spans="1:8" ht="33.75" customHeight="1" thickBot="1" x14ac:dyDescent="0.4">
      <c r="A22" s="492"/>
      <c r="B22" s="496" t="s">
        <v>428</v>
      </c>
      <c r="C22" s="497"/>
      <c r="D22" s="497"/>
      <c r="E22" s="497"/>
      <c r="F22" s="498"/>
      <c r="G22" s="45"/>
      <c r="H22" s="45"/>
    </row>
    <row r="23" spans="1:8" x14ac:dyDescent="0.35">
      <c r="A23" s="492"/>
      <c r="G23" s="45"/>
      <c r="H23" s="45"/>
    </row>
    <row r="24" spans="1:8" ht="15" thickBot="1" x14ac:dyDescent="0.4">
      <c r="A24" s="492"/>
      <c r="B24" s="45"/>
      <c r="C24" s="45"/>
      <c r="D24" s="53"/>
      <c r="E24" s="45"/>
      <c r="F24" s="45"/>
      <c r="G24" s="45"/>
      <c r="H24" s="45"/>
    </row>
    <row r="25" spans="1:8" ht="16" thickBot="1" x14ac:dyDescent="0.4">
      <c r="A25" s="492"/>
      <c r="B25" s="499" t="s">
        <v>441</v>
      </c>
      <c r="C25" s="500"/>
      <c r="D25" s="45"/>
      <c r="E25" s="45"/>
      <c r="F25" s="45"/>
      <c r="G25" s="45"/>
      <c r="H25" s="45"/>
    </row>
    <row r="26" spans="1:8" ht="51.75" customHeight="1" x14ac:dyDescent="0.35">
      <c r="A26" s="492"/>
      <c r="B26" s="484" t="s">
        <v>13</v>
      </c>
      <c r="C26" s="485"/>
      <c r="D26" s="54"/>
      <c r="E26" s="45"/>
      <c r="F26" s="45"/>
      <c r="G26" s="45"/>
      <c r="H26" s="45"/>
    </row>
    <row r="27" spans="1:8" ht="65.25" customHeight="1" x14ac:dyDescent="0.35">
      <c r="A27" s="492"/>
      <c r="B27" s="463" t="s">
        <v>14</v>
      </c>
      <c r="C27" s="476"/>
      <c r="D27" s="55"/>
      <c r="E27" s="45"/>
      <c r="F27" s="45"/>
      <c r="G27" s="45"/>
      <c r="H27" s="45"/>
    </row>
    <row r="28" spans="1:8" x14ac:dyDescent="0.35">
      <c r="A28" s="492"/>
      <c r="B28" s="463" t="s">
        <v>15</v>
      </c>
      <c r="C28" s="476"/>
      <c r="D28" s="55"/>
      <c r="E28" s="45"/>
      <c r="F28" s="45"/>
      <c r="G28" s="45"/>
      <c r="H28" s="45"/>
    </row>
    <row r="29" spans="1:8" x14ac:dyDescent="0.35">
      <c r="A29" s="492"/>
      <c r="B29" s="463" t="s">
        <v>16</v>
      </c>
      <c r="C29" s="476"/>
      <c r="D29" s="55"/>
      <c r="E29" s="45"/>
      <c r="F29" s="45"/>
      <c r="G29" s="45"/>
      <c r="H29" s="45"/>
    </row>
    <row r="30" spans="1:8" x14ac:dyDescent="0.35">
      <c r="A30" s="492"/>
      <c r="B30" s="463" t="s">
        <v>17</v>
      </c>
      <c r="C30" s="476"/>
      <c r="D30" s="55"/>
      <c r="E30" s="45"/>
      <c r="F30" s="45"/>
      <c r="G30" s="45"/>
      <c r="H30" s="45"/>
    </row>
    <row r="31" spans="1:8" x14ac:dyDescent="0.35">
      <c r="A31" s="492"/>
      <c r="B31" s="463" t="s">
        <v>18</v>
      </c>
      <c r="C31" s="476"/>
      <c r="D31" s="55"/>
      <c r="E31" s="45"/>
      <c r="F31" s="45"/>
      <c r="G31" s="45"/>
      <c r="H31" s="45"/>
    </row>
    <row r="32" spans="1:8" x14ac:dyDescent="0.35">
      <c r="A32" s="492"/>
      <c r="B32" s="463" t="s">
        <v>19</v>
      </c>
      <c r="C32" s="476"/>
      <c r="D32" s="55"/>
      <c r="E32" s="45"/>
      <c r="F32" s="45"/>
      <c r="G32" s="45"/>
      <c r="H32" s="45"/>
    </row>
    <row r="33" spans="1:8" ht="15" customHeight="1" x14ac:dyDescent="0.35">
      <c r="A33" s="492"/>
      <c r="B33" s="463" t="s">
        <v>21</v>
      </c>
      <c r="C33" s="476"/>
      <c r="D33" s="55"/>
      <c r="E33" s="45"/>
      <c r="F33" s="45"/>
      <c r="G33" s="45"/>
      <c r="H33" s="45"/>
    </row>
    <row r="34" spans="1:8" ht="15" thickBot="1" x14ac:dyDescent="0.4">
      <c r="A34" s="492"/>
      <c r="B34" s="465" t="s">
        <v>20</v>
      </c>
      <c r="C34" s="483"/>
      <c r="D34" s="56"/>
      <c r="E34" s="45"/>
      <c r="F34" s="45"/>
      <c r="G34" s="45"/>
      <c r="H34" s="45"/>
    </row>
    <row r="35" spans="1:8" ht="9" customHeight="1" thickBot="1" x14ac:dyDescent="0.4">
      <c r="A35" s="492"/>
      <c r="B35" s="45"/>
      <c r="C35" s="45"/>
      <c r="D35" s="45"/>
      <c r="E35" s="45"/>
      <c r="F35" s="45"/>
      <c r="G35" s="45"/>
      <c r="H35" s="45"/>
    </row>
    <row r="36" spans="1:8" ht="16" thickBot="1" x14ac:dyDescent="0.4">
      <c r="A36" s="492"/>
      <c r="B36" s="446" t="s">
        <v>257</v>
      </c>
      <c r="C36" s="452"/>
      <c r="D36" s="452"/>
      <c r="E36" s="447"/>
      <c r="F36" s="45"/>
      <c r="G36" s="45"/>
      <c r="H36" s="45"/>
    </row>
    <row r="37" spans="1:8" x14ac:dyDescent="0.35">
      <c r="A37" s="492"/>
      <c r="B37" s="45"/>
      <c r="C37" s="45"/>
      <c r="D37" s="45"/>
      <c r="E37" s="45"/>
      <c r="F37" s="45"/>
      <c r="G37" s="45"/>
      <c r="H37" s="45"/>
    </row>
    <row r="38" spans="1:8" ht="15" thickBot="1" x14ac:dyDescent="0.4">
      <c r="B38" s="45"/>
      <c r="C38" s="45"/>
      <c r="D38" s="45"/>
      <c r="E38" s="45"/>
      <c r="F38" s="45"/>
      <c r="G38" s="45"/>
      <c r="H38" s="45"/>
    </row>
    <row r="39" spans="1:8" ht="16" thickBot="1" x14ac:dyDescent="0.4">
      <c r="A39" s="501" t="s">
        <v>78</v>
      </c>
      <c r="B39" s="446" t="s">
        <v>258</v>
      </c>
      <c r="C39" s="447"/>
      <c r="D39" s="57"/>
      <c r="E39" s="58"/>
      <c r="F39" s="58"/>
      <c r="G39" s="45"/>
      <c r="H39" s="45"/>
    </row>
    <row r="40" spans="1:8" ht="15" thickBot="1" x14ac:dyDescent="0.4">
      <c r="A40" s="501"/>
      <c r="B40" s="59" t="s">
        <v>185</v>
      </c>
      <c r="C40" s="199">
        <v>0</v>
      </c>
      <c r="D40" s="45"/>
      <c r="E40" s="60"/>
      <c r="F40" s="61"/>
      <c r="G40" s="45"/>
      <c r="H40" s="45"/>
    </row>
    <row r="41" spans="1:8" ht="15" thickBot="1" x14ac:dyDescent="0.4">
      <c r="A41" s="501"/>
      <c r="B41" s="62" t="s">
        <v>186</v>
      </c>
      <c r="C41" s="200">
        <v>0</v>
      </c>
      <c r="D41" s="363">
        <f>C41+C40</f>
        <v>0</v>
      </c>
      <c r="E41" s="60"/>
      <c r="F41" s="61"/>
      <c r="H41" s="45"/>
    </row>
    <row r="42" spans="1:8" ht="29.5" thickBot="1" x14ac:dyDescent="0.4">
      <c r="A42" s="501"/>
      <c r="B42" s="63" t="s">
        <v>187</v>
      </c>
      <c r="C42" s="201">
        <v>0</v>
      </c>
      <c r="D42" s="64" t="s">
        <v>223</v>
      </c>
      <c r="E42" s="150" t="s">
        <v>225</v>
      </c>
      <c r="F42" s="61"/>
      <c r="G42" s="471" t="str">
        <f>IF(AND(C43+C42=0,OR('zdroj#1'!N52=2,'zdroj#1'!N52=5,'zdroj#1'!N52=0)),"V nákladovosti zůstalo bodové hodnocení i přes 0,- náklady","")</f>
        <v/>
      </c>
      <c r="H42" s="45"/>
    </row>
    <row r="43" spans="1:8" ht="15" thickBot="1" x14ac:dyDescent="0.4">
      <c r="A43" s="501"/>
      <c r="B43" s="65" t="s">
        <v>188</v>
      </c>
      <c r="C43" s="202">
        <v>0</v>
      </c>
      <c r="D43" s="364">
        <f>C43+C42</f>
        <v>0</v>
      </c>
      <c r="E43" s="66"/>
      <c r="F43" s="61"/>
      <c r="G43" s="471"/>
      <c r="H43" s="45"/>
    </row>
    <row r="44" spans="1:8" ht="15" thickBot="1" x14ac:dyDescent="0.4">
      <c r="A44" s="501"/>
      <c r="B44" s="67" t="s">
        <v>189</v>
      </c>
      <c r="C44" s="203">
        <v>0</v>
      </c>
      <c r="D44" s="45"/>
      <c r="E44" s="60"/>
      <c r="F44" s="61"/>
      <c r="G44" s="45"/>
      <c r="H44" s="45"/>
    </row>
    <row r="45" spans="1:8" ht="29.5" thickBot="1" x14ac:dyDescent="0.4">
      <c r="A45" s="501"/>
      <c r="B45" s="68" t="s">
        <v>190</v>
      </c>
      <c r="C45" s="204">
        <v>0</v>
      </c>
      <c r="D45" s="64" t="s">
        <v>224</v>
      </c>
      <c r="E45" s="150" t="s">
        <v>225</v>
      </c>
      <c r="F45" s="61"/>
      <c r="G45" s="69" t="str">
        <f>IF(AND(C45=0,OR('zdroj#1'!N53=2,'zdroj#1'!N53=5,'zdroj#1'!N53=0)),"V nákladovosti zůstalo bodové hodnocení i přes 0,- náklady","")</f>
        <v/>
      </c>
      <c r="H45" s="45"/>
    </row>
    <row r="46" spans="1:8" x14ac:dyDescent="0.35">
      <c r="A46" s="501"/>
      <c r="B46" s="70" t="s">
        <v>69</v>
      </c>
      <c r="C46" s="71">
        <f>SUM(C40:C45)</f>
        <v>0</v>
      </c>
      <c r="D46" s="45"/>
      <c r="E46" s="72"/>
      <c r="F46" s="61"/>
      <c r="G46" s="45"/>
      <c r="H46" s="45"/>
    </row>
    <row r="47" spans="1:8" x14ac:dyDescent="0.35">
      <c r="A47" s="501"/>
      <c r="B47" s="73" t="s">
        <v>31</v>
      </c>
      <c r="C47" s="72"/>
      <c r="D47" s="72"/>
      <c r="E47" s="45"/>
      <c r="F47" s="61"/>
      <c r="G47" s="45"/>
      <c r="H47" s="45"/>
    </row>
    <row r="48" spans="1:8" x14ac:dyDescent="0.35">
      <c r="A48" s="501"/>
      <c r="B48" s="73" t="s">
        <v>30</v>
      </c>
      <c r="C48" s="72"/>
      <c r="D48" s="72"/>
      <c r="E48" s="45"/>
      <c r="F48" s="61"/>
      <c r="G48" s="45"/>
      <c r="H48" s="45"/>
    </row>
    <row r="49" spans="1:11" ht="15" thickBot="1" x14ac:dyDescent="0.4">
      <c r="A49" s="501"/>
      <c r="B49" s="74"/>
      <c r="C49" s="75"/>
      <c r="D49" s="75"/>
      <c r="E49" s="76"/>
      <c r="F49" s="66"/>
      <c r="G49" s="45"/>
      <c r="H49" s="45"/>
    </row>
    <row r="50" spans="1:11" ht="15" thickBot="1" x14ac:dyDescent="0.4">
      <c r="A50" s="501"/>
      <c r="B50" s="72"/>
      <c r="C50" s="72"/>
      <c r="D50" s="72"/>
      <c r="E50" s="45"/>
      <c r="F50" s="45"/>
      <c r="G50" s="45"/>
      <c r="H50" s="45"/>
    </row>
    <row r="51" spans="1:11" ht="16" thickBot="1" x14ac:dyDescent="0.4">
      <c r="A51" s="501"/>
      <c r="B51" s="446" t="s">
        <v>442</v>
      </c>
      <c r="C51" s="447"/>
      <c r="D51" s="72"/>
      <c r="E51" s="72"/>
      <c r="F51" s="72"/>
      <c r="G51" s="72"/>
      <c r="H51" s="45"/>
    </row>
    <row r="52" spans="1:11" ht="17" thickBot="1" x14ac:dyDescent="0.4">
      <c r="A52" s="501"/>
      <c r="B52" s="77" t="s">
        <v>45</v>
      </c>
      <c r="C52" s="78"/>
      <c r="D52" s="493" t="s">
        <v>260</v>
      </c>
      <c r="E52" s="494"/>
      <c r="F52" s="494"/>
      <c r="G52" s="495"/>
    </row>
    <row r="53" spans="1:11" ht="29.5" thickBot="1" x14ac:dyDescent="0.4">
      <c r="A53" s="501"/>
      <c r="B53" s="469" t="s">
        <v>208</v>
      </c>
      <c r="C53" s="470"/>
      <c r="D53" s="79" t="s">
        <v>33</v>
      </c>
      <c r="E53" s="79" t="s">
        <v>34</v>
      </c>
      <c r="F53" s="79" t="s">
        <v>35</v>
      </c>
      <c r="G53" s="79" t="s">
        <v>36</v>
      </c>
      <c r="H53" s="80" t="s">
        <v>191</v>
      </c>
    </row>
    <row r="54" spans="1:11" ht="15" customHeight="1" x14ac:dyDescent="0.35">
      <c r="A54" s="501"/>
      <c r="B54" s="81" t="s">
        <v>37</v>
      </c>
      <c r="C54" s="82"/>
      <c r="D54" s="83" t="s">
        <v>38</v>
      </c>
      <c r="E54" s="205">
        <v>0</v>
      </c>
      <c r="F54" s="205">
        <v>0</v>
      </c>
      <c r="G54" s="84">
        <f>E54-F54</f>
        <v>0</v>
      </c>
      <c r="H54" s="85">
        <f>IFERROR(G54/E54,0)</f>
        <v>0</v>
      </c>
      <c r="I54" s="86"/>
    </row>
    <row r="55" spans="1:11" ht="16.5" x14ac:dyDescent="0.35">
      <c r="A55" s="501"/>
      <c r="B55" s="87" t="s">
        <v>39</v>
      </c>
      <c r="C55" s="88"/>
      <c r="D55" s="89" t="s">
        <v>202</v>
      </c>
      <c r="E55" s="206">
        <v>0</v>
      </c>
      <c r="F55" s="206">
        <v>0</v>
      </c>
      <c r="G55" s="90">
        <f t="shared" ref="G55:G60" si="0">E55-F55</f>
        <v>0</v>
      </c>
      <c r="H55" s="91">
        <f t="shared" ref="H55:H60" si="1">IFERROR(G55/E55,0)</f>
        <v>0</v>
      </c>
      <c r="I55" s="86"/>
    </row>
    <row r="56" spans="1:11" ht="16.5" x14ac:dyDescent="0.35">
      <c r="A56" s="501"/>
      <c r="B56" s="92" t="s">
        <v>40</v>
      </c>
      <c r="C56" s="93"/>
      <c r="D56" s="94" t="s">
        <v>203</v>
      </c>
      <c r="E56" s="207">
        <v>0</v>
      </c>
      <c r="F56" s="207">
        <v>0</v>
      </c>
      <c r="G56" s="95">
        <f t="shared" si="0"/>
        <v>0</v>
      </c>
      <c r="H56" s="91">
        <f t="shared" si="1"/>
        <v>0</v>
      </c>
      <c r="I56" s="86"/>
    </row>
    <row r="57" spans="1:11" ht="16.5" x14ac:dyDescent="0.35">
      <c r="A57" s="501"/>
      <c r="B57" s="87" t="s">
        <v>41</v>
      </c>
      <c r="C57" s="88"/>
      <c r="D57" s="89" t="s">
        <v>204</v>
      </c>
      <c r="E57" s="206">
        <v>0</v>
      </c>
      <c r="F57" s="206">
        <v>0</v>
      </c>
      <c r="G57" s="90">
        <f t="shared" si="0"/>
        <v>0</v>
      </c>
      <c r="H57" s="91">
        <f t="shared" si="1"/>
        <v>0</v>
      </c>
      <c r="I57" s="86"/>
    </row>
    <row r="58" spans="1:11" ht="16.5" x14ac:dyDescent="0.35">
      <c r="A58" s="501"/>
      <c r="B58" s="87" t="s">
        <v>42</v>
      </c>
      <c r="C58" s="88"/>
      <c r="D58" s="89" t="s">
        <v>205</v>
      </c>
      <c r="E58" s="206">
        <v>0</v>
      </c>
      <c r="F58" s="206">
        <v>0</v>
      </c>
      <c r="G58" s="90">
        <f t="shared" si="0"/>
        <v>0</v>
      </c>
      <c r="H58" s="91">
        <f t="shared" si="1"/>
        <v>0</v>
      </c>
      <c r="I58" s="86"/>
    </row>
    <row r="59" spans="1:11" ht="16.5" x14ac:dyDescent="0.35">
      <c r="A59" s="501"/>
      <c r="B59" s="87" t="s">
        <v>43</v>
      </c>
      <c r="C59" s="88"/>
      <c r="D59" s="89" t="s">
        <v>206</v>
      </c>
      <c r="E59" s="206">
        <v>0</v>
      </c>
      <c r="F59" s="206">
        <v>0</v>
      </c>
      <c r="G59" s="90">
        <f t="shared" si="0"/>
        <v>0</v>
      </c>
      <c r="H59" s="91">
        <f t="shared" si="1"/>
        <v>0</v>
      </c>
      <c r="I59" s="86"/>
    </row>
    <row r="60" spans="1:11" ht="17" thickBot="1" x14ac:dyDescent="0.4">
      <c r="A60" s="501"/>
      <c r="B60" s="96" t="s">
        <v>207</v>
      </c>
      <c r="C60" s="97"/>
      <c r="D60" s="98" t="s">
        <v>44</v>
      </c>
      <c r="E60" s="208">
        <v>0</v>
      </c>
      <c r="F60" s="208">
        <v>0</v>
      </c>
      <c r="G60" s="99">
        <f t="shared" si="0"/>
        <v>0</v>
      </c>
      <c r="H60" s="91">
        <f t="shared" si="1"/>
        <v>0</v>
      </c>
      <c r="I60" s="86"/>
    </row>
    <row r="61" spans="1:11" ht="15" thickBot="1" x14ac:dyDescent="0.4">
      <c r="A61" s="501"/>
      <c r="B61" s="100"/>
      <c r="C61" s="72"/>
      <c r="D61" s="72"/>
      <c r="E61" s="45"/>
      <c r="F61" s="45"/>
      <c r="G61" s="61"/>
      <c r="H61" s="101"/>
      <c r="I61" s="86"/>
    </row>
    <row r="62" spans="1:11" ht="17" thickBot="1" x14ac:dyDescent="0.4">
      <c r="A62" s="501"/>
      <c r="B62" s="77" t="s">
        <v>46</v>
      </c>
      <c r="C62" s="78"/>
      <c r="D62" s="493" t="s">
        <v>260</v>
      </c>
      <c r="E62" s="494"/>
      <c r="F62" s="494"/>
      <c r="G62" s="495"/>
      <c r="H62" s="101"/>
      <c r="I62" s="86"/>
    </row>
    <row r="63" spans="1:11" ht="29.5" thickBot="1" x14ac:dyDescent="0.4">
      <c r="A63" s="501"/>
      <c r="B63" s="469" t="s">
        <v>32</v>
      </c>
      <c r="C63" s="470"/>
      <c r="D63" s="79" t="s">
        <v>33</v>
      </c>
      <c r="E63" s="79" t="s">
        <v>34</v>
      </c>
      <c r="F63" s="79" t="s">
        <v>35</v>
      </c>
      <c r="G63" s="79" t="s">
        <v>36</v>
      </c>
      <c r="H63" s="101"/>
      <c r="I63" s="86"/>
    </row>
    <row r="64" spans="1:11" x14ac:dyDescent="0.35">
      <c r="A64" s="501"/>
      <c r="B64" s="81" t="s">
        <v>37</v>
      </c>
      <c r="C64" s="82"/>
      <c r="D64" s="83" t="s">
        <v>38</v>
      </c>
      <c r="E64" s="205">
        <v>0</v>
      </c>
      <c r="F64" s="205">
        <v>0</v>
      </c>
      <c r="G64" s="84">
        <f>E64-F64</f>
        <v>0</v>
      </c>
      <c r="H64" s="91">
        <f t="shared" ref="H64:H70" si="2">IFERROR(G64/E64,0)</f>
        <v>0</v>
      </c>
      <c r="I64" s="102" t="str">
        <f>IFERROR(IF((G54/E54)-(G64/E64)&gt;0.0002,"Pozor snížena účinnost čištění",""),"")</f>
        <v/>
      </c>
      <c r="K64" s="103">
        <f t="shared" ref="K64:K70" si="3">H64-H54</f>
        <v>0</v>
      </c>
    </row>
    <row r="65" spans="1:11" ht="16.5" x14ac:dyDescent="0.35">
      <c r="A65" s="501"/>
      <c r="B65" s="87" t="s">
        <v>39</v>
      </c>
      <c r="C65" s="88"/>
      <c r="D65" s="89" t="s">
        <v>202</v>
      </c>
      <c r="E65" s="206">
        <v>0</v>
      </c>
      <c r="F65" s="206">
        <v>0</v>
      </c>
      <c r="G65" s="90">
        <f t="shared" ref="G65:G70" si="4">E65-F65</f>
        <v>0</v>
      </c>
      <c r="H65" s="91">
        <f t="shared" si="2"/>
        <v>0</v>
      </c>
      <c r="I65" s="102" t="str">
        <f t="shared" ref="I65:I70" si="5">IFERROR(IF((G55/E55)-(G65/E65)&gt;0.0002,"Pozor snížena účinnost čištění",""),"")</f>
        <v/>
      </c>
      <c r="K65" s="103">
        <f t="shared" si="3"/>
        <v>0</v>
      </c>
    </row>
    <row r="66" spans="1:11" ht="16.5" x14ac:dyDescent="0.35">
      <c r="A66" s="501"/>
      <c r="B66" s="92" t="s">
        <v>40</v>
      </c>
      <c r="C66" s="93"/>
      <c r="D66" s="94" t="s">
        <v>203</v>
      </c>
      <c r="E66" s="207">
        <v>0</v>
      </c>
      <c r="F66" s="207">
        <v>0</v>
      </c>
      <c r="G66" s="95">
        <f t="shared" si="4"/>
        <v>0</v>
      </c>
      <c r="H66" s="91">
        <f t="shared" si="2"/>
        <v>0</v>
      </c>
      <c r="I66" s="102" t="str">
        <f t="shared" si="5"/>
        <v/>
      </c>
      <c r="K66" s="103">
        <f t="shared" si="3"/>
        <v>0</v>
      </c>
    </row>
    <row r="67" spans="1:11" ht="16.5" x14ac:dyDescent="0.35">
      <c r="A67" s="501"/>
      <c r="B67" s="87" t="s">
        <v>41</v>
      </c>
      <c r="C67" s="88"/>
      <c r="D67" s="89" t="s">
        <v>204</v>
      </c>
      <c r="E67" s="206">
        <v>0</v>
      </c>
      <c r="F67" s="206">
        <v>0</v>
      </c>
      <c r="G67" s="90">
        <f t="shared" si="4"/>
        <v>0</v>
      </c>
      <c r="H67" s="91">
        <f t="shared" si="2"/>
        <v>0</v>
      </c>
      <c r="I67" s="102" t="str">
        <f t="shared" si="5"/>
        <v/>
      </c>
      <c r="K67" s="103">
        <f t="shared" si="3"/>
        <v>0</v>
      </c>
    </row>
    <row r="68" spans="1:11" ht="16.5" x14ac:dyDescent="0.35">
      <c r="A68" s="501"/>
      <c r="B68" s="87" t="s">
        <v>42</v>
      </c>
      <c r="C68" s="88"/>
      <c r="D68" s="89" t="s">
        <v>205</v>
      </c>
      <c r="E68" s="206">
        <v>0</v>
      </c>
      <c r="F68" s="206">
        <v>0</v>
      </c>
      <c r="G68" s="90">
        <f t="shared" si="4"/>
        <v>0</v>
      </c>
      <c r="H68" s="91">
        <f t="shared" si="2"/>
        <v>0</v>
      </c>
      <c r="I68" s="102" t="str">
        <f t="shared" si="5"/>
        <v/>
      </c>
      <c r="K68" s="103">
        <f t="shared" si="3"/>
        <v>0</v>
      </c>
    </row>
    <row r="69" spans="1:11" ht="16.5" x14ac:dyDescent="0.35">
      <c r="A69" s="501"/>
      <c r="B69" s="87" t="s">
        <v>43</v>
      </c>
      <c r="C69" s="88"/>
      <c r="D69" s="89" t="s">
        <v>206</v>
      </c>
      <c r="E69" s="206">
        <v>0</v>
      </c>
      <c r="F69" s="206">
        <v>0</v>
      </c>
      <c r="G69" s="90">
        <f t="shared" si="4"/>
        <v>0</v>
      </c>
      <c r="H69" s="91">
        <f t="shared" si="2"/>
        <v>0</v>
      </c>
      <c r="I69" s="102" t="str">
        <f t="shared" si="5"/>
        <v/>
      </c>
      <c r="K69" s="103">
        <f t="shared" si="3"/>
        <v>0</v>
      </c>
    </row>
    <row r="70" spans="1:11" ht="17" thickBot="1" x14ac:dyDescent="0.4">
      <c r="A70" s="501"/>
      <c r="B70" s="96" t="s">
        <v>207</v>
      </c>
      <c r="C70" s="97"/>
      <c r="D70" s="98" t="s">
        <v>44</v>
      </c>
      <c r="E70" s="208">
        <v>0</v>
      </c>
      <c r="F70" s="208">
        <v>0</v>
      </c>
      <c r="G70" s="99">
        <f t="shared" si="4"/>
        <v>0</v>
      </c>
      <c r="H70" s="91">
        <f t="shared" si="2"/>
        <v>0</v>
      </c>
      <c r="I70" s="102" t="str">
        <f t="shared" si="5"/>
        <v/>
      </c>
      <c r="K70" s="103">
        <f t="shared" si="3"/>
        <v>0</v>
      </c>
    </row>
    <row r="71" spans="1:11" ht="15" thickBot="1" x14ac:dyDescent="0.4">
      <c r="A71" s="501"/>
      <c r="B71" s="73"/>
      <c r="C71" s="45"/>
      <c r="D71" s="45"/>
      <c r="E71" s="45"/>
      <c r="F71" s="45"/>
      <c r="G71" s="61"/>
      <c r="H71" s="45"/>
    </row>
    <row r="72" spans="1:11" ht="17" thickBot="1" x14ac:dyDescent="0.4">
      <c r="A72" s="501"/>
      <c r="B72" s="502" t="s">
        <v>47</v>
      </c>
      <c r="C72" s="503"/>
      <c r="D72" s="493" t="s">
        <v>260</v>
      </c>
      <c r="E72" s="494"/>
      <c r="F72" s="494"/>
      <c r="G72" s="495"/>
      <c r="H72" s="45"/>
    </row>
    <row r="73" spans="1:11" ht="29.5" thickBot="1" x14ac:dyDescent="0.4">
      <c r="A73" s="501"/>
      <c r="B73" s="469" t="s">
        <v>32</v>
      </c>
      <c r="C73" s="470"/>
      <c r="D73" s="79" t="s">
        <v>33</v>
      </c>
      <c r="E73" s="79" t="s">
        <v>49</v>
      </c>
      <c r="F73" s="79" t="s">
        <v>50</v>
      </c>
      <c r="G73" s="79" t="s">
        <v>48</v>
      </c>
      <c r="H73" s="45"/>
    </row>
    <row r="74" spans="1:11" x14ac:dyDescent="0.35">
      <c r="A74" s="501"/>
      <c r="B74" s="81" t="s">
        <v>37</v>
      </c>
      <c r="C74" s="82"/>
      <c r="D74" s="83" t="s">
        <v>38</v>
      </c>
      <c r="E74" s="292">
        <f>G54</f>
        <v>0</v>
      </c>
      <c r="F74" s="292">
        <f>G64</f>
        <v>0</v>
      </c>
      <c r="G74" s="293">
        <f>F74-E74</f>
        <v>0</v>
      </c>
      <c r="H74" s="45"/>
    </row>
    <row r="75" spans="1:11" ht="16.5" x14ac:dyDescent="0.35">
      <c r="A75" s="501"/>
      <c r="B75" s="87" t="s">
        <v>39</v>
      </c>
      <c r="C75" s="88"/>
      <c r="D75" s="89" t="s">
        <v>202</v>
      </c>
      <c r="E75" s="294">
        <f>G55</f>
        <v>0</v>
      </c>
      <c r="F75" s="294">
        <f>G65</f>
        <v>0</v>
      </c>
      <c r="G75" s="295">
        <f>F75-E75</f>
        <v>0</v>
      </c>
      <c r="H75" s="45"/>
    </row>
    <row r="76" spans="1:11" ht="16.5" x14ac:dyDescent="0.35">
      <c r="A76" s="501"/>
      <c r="B76" s="92" t="s">
        <v>40</v>
      </c>
      <c r="C76" s="93"/>
      <c r="D76" s="94" t="s">
        <v>203</v>
      </c>
      <c r="E76" s="294">
        <f t="shared" ref="E76:E80" si="6">G56</f>
        <v>0</v>
      </c>
      <c r="F76" s="294">
        <f t="shared" ref="F76:F80" si="7">G66</f>
        <v>0</v>
      </c>
      <c r="G76" s="295">
        <f t="shared" ref="G76:G80" si="8">F76-E76</f>
        <v>0</v>
      </c>
      <c r="H76" s="45"/>
    </row>
    <row r="77" spans="1:11" ht="16.5" x14ac:dyDescent="0.35">
      <c r="A77" s="501"/>
      <c r="B77" s="87" t="s">
        <v>41</v>
      </c>
      <c r="C77" s="88"/>
      <c r="D77" s="89" t="s">
        <v>204</v>
      </c>
      <c r="E77" s="294">
        <f t="shared" si="6"/>
        <v>0</v>
      </c>
      <c r="F77" s="294">
        <f t="shared" si="7"/>
        <v>0</v>
      </c>
      <c r="G77" s="295">
        <f t="shared" si="8"/>
        <v>0</v>
      </c>
      <c r="H77" s="45"/>
    </row>
    <row r="78" spans="1:11" ht="16.5" x14ac:dyDescent="0.35">
      <c r="A78" s="501"/>
      <c r="B78" s="87" t="s">
        <v>42</v>
      </c>
      <c r="C78" s="88"/>
      <c r="D78" s="89" t="s">
        <v>205</v>
      </c>
      <c r="E78" s="294">
        <f t="shared" si="6"/>
        <v>0</v>
      </c>
      <c r="F78" s="294">
        <f t="shared" si="7"/>
        <v>0</v>
      </c>
      <c r="G78" s="295">
        <f t="shared" si="8"/>
        <v>0</v>
      </c>
      <c r="H78" s="45"/>
    </row>
    <row r="79" spans="1:11" ht="16.5" x14ac:dyDescent="0.35">
      <c r="A79" s="501"/>
      <c r="B79" s="87" t="s">
        <v>43</v>
      </c>
      <c r="C79" s="88"/>
      <c r="D79" s="89" t="s">
        <v>206</v>
      </c>
      <c r="E79" s="294">
        <f t="shared" si="6"/>
        <v>0</v>
      </c>
      <c r="F79" s="294">
        <f t="shared" si="7"/>
        <v>0</v>
      </c>
      <c r="G79" s="295">
        <f t="shared" si="8"/>
        <v>0</v>
      </c>
      <c r="H79" s="45"/>
    </row>
    <row r="80" spans="1:11" ht="17" thickBot="1" x14ac:dyDescent="0.4">
      <c r="A80" s="501"/>
      <c r="B80" s="96" t="s">
        <v>207</v>
      </c>
      <c r="C80" s="97"/>
      <c r="D80" s="98" t="s">
        <v>44</v>
      </c>
      <c r="E80" s="296">
        <f t="shared" si="6"/>
        <v>0</v>
      </c>
      <c r="F80" s="296">
        <f t="shared" si="7"/>
        <v>0</v>
      </c>
      <c r="G80" s="297">
        <f t="shared" si="8"/>
        <v>0</v>
      </c>
      <c r="H80" s="45"/>
    </row>
    <row r="81" spans="1:8" x14ac:dyDescent="0.35">
      <c r="A81" s="501"/>
      <c r="B81" s="72" t="s">
        <v>147</v>
      </c>
      <c r="C81" s="45"/>
      <c r="D81" s="45"/>
      <c r="E81" s="45"/>
      <c r="F81" s="45"/>
      <c r="G81" s="45"/>
      <c r="H81" s="45"/>
    </row>
    <row r="82" spans="1:8" ht="15" thickBot="1" x14ac:dyDescent="0.4">
      <c r="A82" s="501"/>
      <c r="B82" s="45"/>
      <c r="C82" s="45"/>
      <c r="D82" s="45"/>
      <c r="E82" s="45"/>
      <c r="F82" s="45"/>
      <c r="G82" s="45"/>
    </row>
    <row r="83" spans="1:8" ht="16" thickBot="1" x14ac:dyDescent="0.4">
      <c r="A83" s="501"/>
      <c r="B83" s="446" t="s">
        <v>244</v>
      </c>
      <c r="C83" s="447"/>
      <c r="E83" s="45"/>
      <c r="F83" s="45"/>
      <c r="G83" s="45"/>
      <c r="H83" s="45"/>
    </row>
    <row r="84" spans="1:8" x14ac:dyDescent="0.35">
      <c r="A84" s="501"/>
      <c r="B84" s="484" t="s">
        <v>56</v>
      </c>
      <c r="C84" s="485"/>
      <c r="D84" s="209">
        <v>0</v>
      </c>
      <c r="E84" s="45" t="str">
        <f>IF(D84&gt;1,"Pozor jedná se o skupinový projekt!","")</f>
        <v/>
      </c>
      <c r="F84" s="45"/>
      <c r="G84" s="45"/>
      <c r="H84" s="45"/>
    </row>
    <row r="85" spans="1:8" x14ac:dyDescent="0.35">
      <c r="A85" s="501"/>
      <c r="B85" s="463" t="s">
        <v>52</v>
      </c>
      <c r="C85" s="476"/>
      <c r="D85" s="254">
        <v>0</v>
      </c>
      <c r="E85" s="45"/>
      <c r="F85" s="45"/>
      <c r="G85" s="45"/>
      <c r="H85" s="45"/>
    </row>
    <row r="86" spans="1:8" x14ac:dyDescent="0.35">
      <c r="A86" s="501"/>
      <c r="B86" s="463" t="s">
        <v>53</v>
      </c>
      <c r="C86" s="476"/>
      <c r="D86" s="254">
        <v>0</v>
      </c>
      <c r="E86" s="45"/>
      <c r="F86" s="45"/>
      <c r="G86" s="45"/>
      <c r="H86" s="45"/>
    </row>
    <row r="87" spans="1:8" ht="69" customHeight="1" x14ac:dyDescent="0.35">
      <c r="A87" s="501"/>
      <c r="B87" s="463" t="s">
        <v>200</v>
      </c>
      <c r="C87" s="476"/>
      <c r="D87" s="210">
        <v>0</v>
      </c>
      <c r="E87" s="45"/>
      <c r="F87" s="45"/>
      <c r="G87" s="45"/>
      <c r="H87" s="45"/>
    </row>
    <row r="88" spans="1:8" x14ac:dyDescent="0.35">
      <c r="A88" s="501"/>
      <c r="B88" s="463" t="s">
        <v>54</v>
      </c>
      <c r="C88" s="476"/>
      <c r="D88" s="254">
        <v>0</v>
      </c>
      <c r="E88" s="45"/>
      <c r="F88" s="45"/>
      <c r="G88" s="45"/>
      <c r="H88" s="45"/>
    </row>
    <row r="89" spans="1:8" x14ac:dyDescent="0.35">
      <c r="A89" s="501"/>
      <c r="B89" s="463" t="s">
        <v>51</v>
      </c>
      <c r="C89" s="476"/>
      <c r="D89" s="254">
        <v>0</v>
      </c>
      <c r="E89" s="45"/>
      <c r="F89" s="45"/>
      <c r="G89" s="45"/>
      <c r="H89" s="45"/>
    </row>
    <row r="90" spans="1:8" ht="15" thickBot="1" x14ac:dyDescent="0.4">
      <c r="A90" s="501"/>
      <c r="B90" s="465" t="s">
        <v>372</v>
      </c>
      <c r="C90" s="483"/>
      <c r="D90" s="255">
        <v>0</v>
      </c>
      <c r="E90" s="45"/>
      <c r="F90" s="45"/>
      <c r="G90" s="45"/>
      <c r="H90" s="45"/>
    </row>
    <row r="91" spans="1:8" ht="15" thickBot="1" x14ac:dyDescent="0.4">
      <c r="A91" s="501"/>
      <c r="B91" s="45"/>
      <c r="C91" s="45"/>
      <c r="D91" s="45"/>
      <c r="E91" s="45"/>
      <c r="F91" s="45"/>
      <c r="G91" s="45"/>
      <c r="H91" s="45"/>
    </row>
    <row r="92" spans="1:8" ht="16" thickBot="1" x14ac:dyDescent="0.4">
      <c r="A92" s="501"/>
      <c r="B92" s="446" t="s">
        <v>245</v>
      </c>
      <c r="C92" s="447"/>
      <c r="E92" s="45"/>
      <c r="F92" s="45"/>
      <c r="G92" s="45"/>
      <c r="H92" s="45"/>
    </row>
    <row r="93" spans="1:8" ht="15" thickBot="1" x14ac:dyDescent="0.4">
      <c r="A93" s="501"/>
      <c r="B93" s="448" t="s">
        <v>55</v>
      </c>
      <c r="C93" s="490"/>
      <c r="D93" s="211">
        <v>0</v>
      </c>
      <c r="E93" s="45" t="str">
        <f>IF(D93&gt;1,"Pozor jedná se o skupinový projekt!","")</f>
        <v/>
      </c>
      <c r="F93" s="45"/>
      <c r="G93" s="45"/>
      <c r="H93" s="45"/>
    </row>
    <row r="94" spans="1:8" x14ac:dyDescent="0.35">
      <c r="A94" s="501"/>
      <c r="B94" s="461" t="s">
        <v>57</v>
      </c>
      <c r="C94" s="486"/>
      <c r="D94" s="252">
        <v>0</v>
      </c>
      <c r="E94" s="45"/>
      <c r="F94" s="45"/>
      <c r="G94" s="45"/>
      <c r="H94" s="45"/>
    </row>
    <row r="95" spans="1:8" x14ac:dyDescent="0.35">
      <c r="A95" s="501"/>
      <c r="B95" s="463" t="s">
        <v>58</v>
      </c>
      <c r="C95" s="476"/>
      <c r="D95" s="253">
        <v>0</v>
      </c>
      <c r="E95" s="45"/>
      <c r="F95" s="45"/>
      <c r="G95" s="45"/>
      <c r="H95" s="45"/>
    </row>
    <row r="96" spans="1:8" ht="78.75" customHeight="1" thickBot="1" x14ac:dyDescent="0.4">
      <c r="A96" s="501"/>
      <c r="B96" s="465" t="s">
        <v>201</v>
      </c>
      <c r="C96" s="483"/>
      <c r="D96" s="214">
        <v>0</v>
      </c>
      <c r="E96" s="45"/>
      <c r="F96" s="45"/>
      <c r="G96" s="45"/>
      <c r="H96" s="45"/>
    </row>
    <row r="97" spans="1:8" x14ac:dyDescent="0.35">
      <c r="A97" s="501"/>
      <c r="B97" s="484" t="s">
        <v>59</v>
      </c>
      <c r="C97" s="485"/>
      <c r="D97" s="256">
        <v>0</v>
      </c>
      <c r="E97" s="45"/>
      <c r="F97" s="45"/>
      <c r="G97" s="45"/>
      <c r="H97" s="45"/>
    </row>
    <row r="98" spans="1:8" x14ac:dyDescent="0.35">
      <c r="A98" s="501"/>
      <c r="B98" s="463" t="s">
        <v>60</v>
      </c>
      <c r="C98" s="476"/>
      <c r="D98" s="253">
        <v>0</v>
      </c>
      <c r="E98" s="45"/>
      <c r="F98" s="45"/>
      <c r="G98" s="45"/>
      <c r="H98" s="45"/>
    </row>
    <row r="99" spans="1:8" ht="70.5" customHeight="1" thickBot="1" x14ac:dyDescent="0.4">
      <c r="A99" s="501"/>
      <c r="B99" s="465" t="s">
        <v>201</v>
      </c>
      <c r="C99" s="483"/>
      <c r="D99" s="214">
        <v>0</v>
      </c>
      <c r="E99" s="45"/>
      <c r="F99" s="45"/>
      <c r="G99" s="45"/>
      <c r="H99" s="45"/>
    </row>
    <row r="100" spans="1:8" x14ac:dyDescent="0.35">
      <c r="A100" s="501"/>
      <c r="B100" s="484" t="s">
        <v>61</v>
      </c>
      <c r="C100" s="485"/>
      <c r="D100" s="256">
        <v>0</v>
      </c>
      <c r="E100" s="45"/>
      <c r="F100" s="45"/>
      <c r="G100" s="45"/>
      <c r="H100" s="45"/>
    </row>
    <row r="101" spans="1:8" ht="15" thickBot="1" x14ac:dyDescent="0.4">
      <c r="A101" s="501"/>
      <c r="B101" s="465" t="s">
        <v>54</v>
      </c>
      <c r="C101" s="483"/>
      <c r="D101" s="257">
        <v>0</v>
      </c>
      <c r="E101" s="45"/>
      <c r="F101" s="45"/>
      <c r="G101" s="45"/>
      <c r="H101" s="45"/>
    </row>
    <row r="102" spans="1:8" x14ac:dyDescent="0.35">
      <c r="A102" s="501"/>
      <c r="B102" s="461" t="s">
        <v>219</v>
      </c>
      <c r="C102" s="486"/>
      <c r="D102" s="252">
        <v>0</v>
      </c>
      <c r="E102" s="45"/>
      <c r="F102" s="45"/>
      <c r="G102" s="45"/>
      <c r="H102" s="45"/>
    </row>
    <row r="103" spans="1:8" ht="15" thickBot="1" x14ac:dyDescent="0.4">
      <c r="A103" s="501"/>
      <c r="B103" s="459" t="s">
        <v>218</v>
      </c>
      <c r="C103" s="460"/>
      <c r="D103" s="258">
        <v>0</v>
      </c>
      <c r="E103" s="45"/>
      <c r="F103" s="45"/>
      <c r="G103" s="45"/>
      <c r="H103" s="45"/>
    </row>
    <row r="104" spans="1:8" ht="16" thickBot="1" x14ac:dyDescent="0.4">
      <c r="A104" s="501"/>
      <c r="B104" s="104" t="s">
        <v>236</v>
      </c>
      <c r="C104" s="105"/>
      <c r="D104" s="105"/>
      <c r="E104" s="105"/>
      <c r="F104" s="105"/>
      <c r="G104" s="106"/>
      <c r="H104" s="45"/>
    </row>
    <row r="105" spans="1:8" ht="21" customHeight="1" x14ac:dyDescent="0.35">
      <c r="A105" s="501"/>
      <c r="B105" s="504"/>
      <c r="C105" s="504"/>
      <c r="D105" s="504"/>
      <c r="E105" s="504"/>
      <c r="F105" s="504"/>
      <c r="G105" s="45"/>
      <c r="H105" s="45"/>
    </row>
    <row r="106" spans="1:8" ht="21" customHeight="1" x14ac:dyDescent="0.35">
      <c r="A106" s="501"/>
      <c r="B106" s="504" t="str">
        <f>IF(AND('zdroj#1'!S45&gt;1,'Projekt#1'!C42+'Projekt#1'!C43=0),"Pozor, vybrány body za kvalitu řešení rek/int ČOV při nulých nákladech v řádcích 42 a 43","")</f>
        <v/>
      </c>
      <c r="C106" s="504"/>
      <c r="D106" s="504"/>
      <c r="E106" s="107"/>
      <c r="F106" s="107"/>
      <c r="G106" s="45"/>
      <c r="H106" s="45"/>
    </row>
    <row r="107" spans="1:8" ht="15" thickBot="1" x14ac:dyDescent="0.4">
      <c r="A107" s="501"/>
      <c r="B107" s="108"/>
      <c r="C107" s="108"/>
      <c r="D107" s="45"/>
      <c r="E107" s="45"/>
      <c r="F107" s="45"/>
      <c r="G107" s="45"/>
      <c r="H107" s="45"/>
    </row>
    <row r="108" spans="1:8" ht="16" thickBot="1" x14ac:dyDescent="0.4">
      <c r="A108" s="501"/>
      <c r="B108" s="446" t="s">
        <v>246</v>
      </c>
      <c r="C108" s="452"/>
      <c r="D108" s="452"/>
      <c r="E108" s="447"/>
      <c r="F108" s="446" t="s">
        <v>233</v>
      </c>
      <c r="G108" s="447"/>
      <c r="H108" s="45"/>
    </row>
    <row r="109" spans="1:8" ht="30.75" customHeight="1" thickBot="1" x14ac:dyDescent="0.4">
      <c r="A109" s="501"/>
      <c r="B109" s="109" t="s">
        <v>70</v>
      </c>
      <c r="C109" s="110" t="s">
        <v>72</v>
      </c>
      <c r="D109" s="111" t="s">
        <v>74</v>
      </c>
      <c r="E109" s="111" t="s">
        <v>75</v>
      </c>
      <c r="F109" s="450" t="s">
        <v>234</v>
      </c>
      <c r="G109" s="451"/>
      <c r="H109" s="45"/>
    </row>
    <row r="110" spans="1:8" ht="18" customHeight="1" x14ac:dyDescent="0.35">
      <c r="A110" s="501"/>
      <c r="B110" s="217"/>
      <c r="C110" s="259"/>
      <c r="D110" s="218"/>
      <c r="E110" s="219"/>
      <c r="F110" s="477"/>
      <c r="G110" s="478"/>
      <c r="H110" s="45"/>
    </row>
    <row r="111" spans="1:8" ht="18" customHeight="1" x14ac:dyDescent="0.35">
      <c r="A111" s="501"/>
      <c r="B111" s="220"/>
      <c r="C111" s="260"/>
      <c r="D111" s="221"/>
      <c r="E111" s="222"/>
      <c r="F111" s="479"/>
      <c r="G111" s="480"/>
      <c r="H111" s="45"/>
    </row>
    <row r="112" spans="1:8" ht="18" customHeight="1" x14ac:dyDescent="0.35">
      <c r="A112" s="501"/>
      <c r="B112" s="220"/>
      <c r="C112" s="260"/>
      <c r="D112" s="221"/>
      <c r="E112" s="222"/>
      <c r="F112" s="479"/>
      <c r="G112" s="480"/>
      <c r="H112" s="45"/>
    </row>
    <row r="113" spans="1:10" ht="15" customHeight="1" x14ac:dyDescent="0.35">
      <c r="A113" s="501"/>
      <c r="B113" s="223"/>
      <c r="C113" s="261"/>
      <c r="D113" s="224"/>
      <c r="E113" s="225"/>
      <c r="F113" s="479"/>
      <c r="G113" s="480"/>
      <c r="H113" s="45"/>
    </row>
    <row r="114" spans="1:10" ht="15" thickBot="1" x14ac:dyDescent="0.4">
      <c r="A114" s="501"/>
      <c r="B114" s="226"/>
      <c r="C114" s="262"/>
      <c r="D114" s="227"/>
      <c r="E114" s="228"/>
      <c r="F114" s="481"/>
      <c r="G114" s="482"/>
      <c r="H114" s="45"/>
    </row>
    <row r="115" spans="1:10" s="45" customFormat="1" ht="9" customHeight="1" thickBot="1" x14ac:dyDescent="0.4">
      <c r="A115" s="501"/>
      <c r="B115" s="73"/>
      <c r="E115" s="291"/>
      <c r="G115" s="61"/>
      <c r="J115" s="290"/>
    </row>
    <row r="116" spans="1:10" ht="30" customHeight="1" thickBot="1" x14ac:dyDescent="0.4">
      <c r="A116" s="501"/>
      <c r="B116" s="109" t="s">
        <v>71</v>
      </c>
      <c r="C116" s="110" t="s">
        <v>72</v>
      </c>
      <c r="D116" s="111" t="s">
        <v>74</v>
      </c>
      <c r="E116" s="111" t="s">
        <v>75</v>
      </c>
      <c r="F116" s="450" t="s">
        <v>234</v>
      </c>
      <c r="G116" s="451"/>
      <c r="H116" s="45"/>
    </row>
    <row r="117" spans="1:10" x14ac:dyDescent="0.35">
      <c r="A117" s="501"/>
      <c r="B117" s="217"/>
      <c r="C117" s="259"/>
      <c r="D117" s="218"/>
      <c r="E117" s="215"/>
      <c r="F117" s="477"/>
      <c r="G117" s="478"/>
      <c r="H117" s="45"/>
    </row>
    <row r="118" spans="1:10" x14ac:dyDescent="0.35">
      <c r="A118" s="501"/>
      <c r="B118" s="220"/>
      <c r="C118" s="260"/>
      <c r="D118" s="221"/>
      <c r="E118" s="212"/>
      <c r="F118" s="479"/>
      <c r="G118" s="480"/>
      <c r="H118" s="45"/>
    </row>
    <row r="119" spans="1:10" x14ac:dyDescent="0.35">
      <c r="A119" s="501"/>
      <c r="B119" s="220"/>
      <c r="C119" s="260"/>
      <c r="D119" s="221"/>
      <c r="E119" s="212"/>
      <c r="F119" s="479"/>
      <c r="G119" s="480"/>
      <c r="H119" s="45"/>
    </row>
    <row r="120" spans="1:10" x14ac:dyDescent="0.35">
      <c r="A120" s="501"/>
      <c r="B120" s="223"/>
      <c r="C120" s="261"/>
      <c r="D120" s="224"/>
      <c r="E120" s="213"/>
      <c r="F120" s="479"/>
      <c r="G120" s="480"/>
      <c r="H120" s="45"/>
    </row>
    <row r="121" spans="1:10" ht="15" thickBot="1" x14ac:dyDescent="0.4">
      <c r="A121" s="501"/>
      <c r="B121" s="226"/>
      <c r="C121" s="262"/>
      <c r="D121" s="227"/>
      <c r="E121" s="216"/>
      <c r="F121" s="481"/>
      <c r="G121" s="482"/>
      <c r="H121" s="45"/>
    </row>
    <row r="122" spans="1:10" s="45" customFormat="1" ht="9" customHeight="1" thickBot="1" x14ac:dyDescent="0.4">
      <c r="A122" s="501"/>
      <c r="B122" s="73"/>
      <c r="E122" s="291"/>
      <c r="G122" s="61"/>
      <c r="J122" s="290"/>
    </row>
    <row r="123" spans="1:10" ht="31.5" customHeight="1" thickBot="1" x14ac:dyDescent="0.4">
      <c r="A123" s="501"/>
      <c r="B123" s="109" t="s">
        <v>443</v>
      </c>
      <c r="C123" s="110" t="s">
        <v>72</v>
      </c>
      <c r="D123" s="111" t="s">
        <v>74</v>
      </c>
      <c r="E123" s="111" t="s">
        <v>75</v>
      </c>
      <c r="F123" s="450" t="s">
        <v>234</v>
      </c>
      <c r="G123" s="451"/>
      <c r="H123" s="45"/>
    </row>
    <row r="124" spans="1:10" x14ac:dyDescent="0.35">
      <c r="A124" s="501"/>
      <c r="B124" s="217"/>
      <c r="C124" s="259"/>
      <c r="D124" s="218"/>
      <c r="E124" s="215"/>
      <c r="F124" s="477"/>
      <c r="G124" s="478"/>
      <c r="H124" s="45"/>
    </row>
    <row r="125" spans="1:10" x14ac:dyDescent="0.35">
      <c r="A125" s="501"/>
      <c r="B125" s="220"/>
      <c r="C125" s="260"/>
      <c r="D125" s="221"/>
      <c r="E125" s="212"/>
      <c r="F125" s="479"/>
      <c r="G125" s="480"/>
      <c r="H125" s="45"/>
    </row>
    <row r="126" spans="1:10" x14ac:dyDescent="0.35">
      <c r="A126" s="501"/>
      <c r="B126" s="220"/>
      <c r="C126" s="260"/>
      <c r="D126" s="221"/>
      <c r="E126" s="212"/>
      <c r="F126" s="479"/>
      <c r="G126" s="480"/>
      <c r="H126" s="45"/>
    </row>
    <row r="127" spans="1:10" x14ac:dyDescent="0.35">
      <c r="A127" s="501"/>
      <c r="B127" s="223"/>
      <c r="C127" s="261"/>
      <c r="D127" s="224"/>
      <c r="E127" s="213"/>
      <c r="F127" s="479"/>
      <c r="G127" s="480"/>
      <c r="H127" s="45"/>
    </row>
    <row r="128" spans="1:10" ht="15" thickBot="1" x14ac:dyDescent="0.4">
      <c r="A128" s="501"/>
      <c r="B128" s="226"/>
      <c r="C128" s="262"/>
      <c r="D128" s="227"/>
      <c r="E128" s="216"/>
      <c r="F128" s="481"/>
      <c r="G128" s="482"/>
      <c r="H128" s="45"/>
    </row>
    <row r="129" spans="1:10" s="45" customFormat="1" ht="9.75" customHeight="1" thickBot="1" x14ac:dyDescent="0.4">
      <c r="A129" s="501"/>
      <c r="B129" s="73"/>
      <c r="E129" s="291"/>
      <c r="G129" s="61"/>
      <c r="J129" s="290"/>
    </row>
    <row r="130" spans="1:10" ht="33" customHeight="1" thickBot="1" x14ac:dyDescent="0.4">
      <c r="A130" s="501"/>
      <c r="B130" s="109" t="s">
        <v>73</v>
      </c>
      <c r="C130" s="110" t="s">
        <v>72</v>
      </c>
      <c r="D130" s="111" t="s">
        <v>74</v>
      </c>
      <c r="E130" s="111" t="s">
        <v>75</v>
      </c>
      <c r="F130" s="450" t="s">
        <v>234</v>
      </c>
      <c r="G130" s="451"/>
      <c r="H130" s="45"/>
    </row>
    <row r="131" spans="1:10" x14ac:dyDescent="0.35">
      <c r="A131" s="501"/>
      <c r="B131" s="217"/>
      <c r="C131" s="259"/>
      <c r="D131" s="218"/>
      <c r="E131" s="215"/>
      <c r="F131" s="477"/>
      <c r="G131" s="478"/>
      <c r="H131" s="45"/>
    </row>
    <row r="132" spans="1:10" x14ac:dyDescent="0.35">
      <c r="A132" s="501"/>
      <c r="B132" s="220"/>
      <c r="C132" s="260"/>
      <c r="D132" s="221"/>
      <c r="E132" s="212"/>
      <c r="F132" s="479"/>
      <c r="G132" s="480"/>
      <c r="H132" s="45"/>
    </row>
    <row r="133" spans="1:10" x14ac:dyDescent="0.35">
      <c r="A133" s="501"/>
      <c r="B133" s="220"/>
      <c r="C133" s="260"/>
      <c r="D133" s="221"/>
      <c r="E133" s="212"/>
      <c r="F133" s="479"/>
      <c r="G133" s="480"/>
      <c r="H133" s="45"/>
    </row>
    <row r="134" spans="1:10" x14ac:dyDescent="0.35">
      <c r="A134" s="501"/>
      <c r="B134" s="223"/>
      <c r="C134" s="261"/>
      <c r="D134" s="224"/>
      <c r="E134" s="213"/>
      <c r="F134" s="479"/>
      <c r="G134" s="480"/>
      <c r="H134" s="45"/>
    </row>
    <row r="135" spans="1:10" ht="15" thickBot="1" x14ac:dyDescent="0.4">
      <c r="A135" s="501"/>
      <c r="B135" s="226"/>
      <c r="C135" s="262"/>
      <c r="D135" s="227"/>
      <c r="E135" s="216"/>
      <c r="F135" s="481"/>
      <c r="G135" s="482"/>
      <c r="H135" s="45"/>
    </row>
    <row r="136" spans="1:10" ht="15" thickBot="1" x14ac:dyDescent="0.4">
      <c r="A136" s="501"/>
      <c r="B136" s="45"/>
      <c r="C136" s="45"/>
      <c r="D136" s="45"/>
      <c r="E136" s="45"/>
      <c r="F136" s="45"/>
      <c r="G136" s="45"/>
      <c r="H136" s="45"/>
    </row>
    <row r="137" spans="1:10" ht="16" thickBot="1" x14ac:dyDescent="0.4">
      <c r="A137" s="501"/>
      <c r="B137" s="446" t="s">
        <v>247</v>
      </c>
      <c r="C137" s="452"/>
      <c r="D137" s="452"/>
      <c r="E137" s="447"/>
      <c r="F137" s="45"/>
      <c r="G137" s="45"/>
      <c r="H137" s="45"/>
    </row>
    <row r="138" spans="1:10" ht="15" thickBot="1" x14ac:dyDescent="0.4">
      <c r="A138" s="501"/>
      <c r="B138" s="448" t="s">
        <v>444</v>
      </c>
      <c r="C138" s="449"/>
      <c r="D138" s="298">
        <f>D141+D142+D143</f>
        <v>0</v>
      </c>
      <c r="E138" s="58"/>
      <c r="F138" s="45"/>
      <c r="G138" s="45"/>
      <c r="H138" s="45"/>
    </row>
    <row r="139" spans="1:10" ht="15" thickBot="1" x14ac:dyDescent="0.4">
      <c r="A139" s="501"/>
      <c r="B139" s="453" t="s">
        <v>445</v>
      </c>
      <c r="C139" s="454"/>
      <c r="D139" s="299">
        <f>D142+D143</f>
        <v>0</v>
      </c>
      <c r="E139" s="61"/>
      <c r="F139" s="45"/>
      <c r="G139" s="45"/>
      <c r="H139" s="45"/>
    </row>
    <row r="140" spans="1:10" ht="15" thickBot="1" x14ac:dyDescent="0.4">
      <c r="A140" s="501"/>
      <c r="B140" s="453" t="s">
        <v>339</v>
      </c>
      <c r="C140" s="454"/>
      <c r="D140" s="299">
        <f>D142+D141</f>
        <v>0</v>
      </c>
      <c r="E140" s="61"/>
      <c r="F140" s="45"/>
      <c r="G140" s="45"/>
      <c r="H140" s="45"/>
    </row>
    <row r="141" spans="1:10" x14ac:dyDescent="0.35">
      <c r="A141" s="501"/>
      <c r="B141" s="461" t="s">
        <v>261</v>
      </c>
      <c r="C141" s="462"/>
      <c r="D141" s="229">
        <v>0</v>
      </c>
      <c r="E141" s="61"/>
      <c r="F141" s="45"/>
      <c r="G141" s="45"/>
      <c r="H141" s="45"/>
    </row>
    <row r="142" spans="1:10" x14ac:dyDescent="0.35">
      <c r="A142" s="501"/>
      <c r="B142" s="463" t="s">
        <v>209</v>
      </c>
      <c r="C142" s="464"/>
      <c r="D142" s="300">
        <f>D145+D144+D146+D147</f>
        <v>0</v>
      </c>
      <c r="E142" s="61"/>
      <c r="F142" s="45"/>
      <c r="G142" s="45"/>
      <c r="H142" s="45"/>
    </row>
    <row r="143" spans="1:10" ht="15" thickBot="1" x14ac:dyDescent="0.4">
      <c r="A143" s="501"/>
      <c r="B143" s="465" t="s">
        <v>65</v>
      </c>
      <c r="C143" s="466"/>
      <c r="D143" s="301">
        <f>D148+D149+D150</f>
        <v>0</v>
      </c>
      <c r="E143" s="61"/>
      <c r="F143" s="45"/>
      <c r="G143" s="45"/>
      <c r="H143" s="45"/>
    </row>
    <row r="144" spans="1:10" x14ac:dyDescent="0.35">
      <c r="A144" s="501"/>
      <c r="B144" s="467" t="s">
        <v>269</v>
      </c>
      <c r="C144" s="468"/>
      <c r="D144" s="230">
        <v>0</v>
      </c>
      <c r="E144" s="61"/>
      <c r="F144" s="45"/>
      <c r="G144" s="45"/>
      <c r="H144" s="45"/>
    </row>
    <row r="145" spans="1:8" x14ac:dyDescent="0.35">
      <c r="A145" s="501"/>
      <c r="B145" s="436" t="s">
        <v>287</v>
      </c>
      <c r="C145" s="437"/>
      <c r="D145" s="231">
        <v>0</v>
      </c>
      <c r="E145" s="61"/>
      <c r="F145" s="45"/>
      <c r="G145" s="45"/>
      <c r="H145" s="45"/>
    </row>
    <row r="146" spans="1:8" x14ac:dyDescent="0.35">
      <c r="A146" s="501"/>
      <c r="B146" s="436" t="s">
        <v>270</v>
      </c>
      <c r="C146" s="437"/>
      <c r="D146" s="231">
        <v>0</v>
      </c>
      <c r="E146" s="61"/>
      <c r="F146" s="45"/>
      <c r="G146" s="45"/>
      <c r="H146" s="45"/>
    </row>
    <row r="147" spans="1:8" ht="15" thickBot="1" x14ac:dyDescent="0.4">
      <c r="A147" s="501"/>
      <c r="B147" s="472" t="s">
        <v>271</v>
      </c>
      <c r="C147" s="473"/>
      <c r="D147" s="232">
        <v>0</v>
      </c>
      <c r="E147" s="61"/>
      <c r="F147" s="45"/>
      <c r="G147" s="45"/>
      <c r="H147" s="45"/>
    </row>
    <row r="148" spans="1:8" x14ac:dyDescent="0.35">
      <c r="A148" s="501"/>
      <c r="B148" s="467" t="s">
        <v>62</v>
      </c>
      <c r="C148" s="468"/>
      <c r="D148" s="230">
        <v>0</v>
      </c>
      <c r="E148" s="61"/>
      <c r="F148" s="45"/>
      <c r="G148" s="45"/>
      <c r="H148" s="45"/>
    </row>
    <row r="149" spans="1:8" x14ac:dyDescent="0.35">
      <c r="A149" s="501"/>
      <c r="B149" s="436" t="s">
        <v>63</v>
      </c>
      <c r="C149" s="437"/>
      <c r="D149" s="231">
        <v>0</v>
      </c>
      <c r="E149" s="61"/>
      <c r="F149" s="45"/>
      <c r="G149" s="45"/>
      <c r="H149" s="45"/>
    </row>
    <row r="150" spans="1:8" ht="15" thickBot="1" x14ac:dyDescent="0.4">
      <c r="A150" s="501"/>
      <c r="B150" s="472" t="s">
        <v>64</v>
      </c>
      <c r="C150" s="473"/>
      <c r="D150" s="232">
        <v>0</v>
      </c>
      <c r="E150" s="61"/>
      <c r="F150" s="45"/>
      <c r="G150" s="45"/>
      <c r="H150" s="45"/>
    </row>
    <row r="151" spans="1:8" ht="15" thickBot="1" x14ac:dyDescent="0.4">
      <c r="A151" s="501"/>
      <c r="B151" s="474" t="s">
        <v>181</v>
      </c>
      <c r="C151" s="475"/>
      <c r="D151" s="233">
        <v>0</v>
      </c>
      <c r="E151" s="61"/>
      <c r="F151" s="45"/>
      <c r="G151" s="45"/>
      <c r="H151" s="45"/>
    </row>
    <row r="152" spans="1:8" ht="15" thickBot="1" x14ac:dyDescent="0.4">
      <c r="A152" s="501"/>
      <c r="B152" s="448" t="s">
        <v>146</v>
      </c>
      <c r="C152" s="449"/>
      <c r="D152" s="234">
        <v>0</v>
      </c>
      <c r="E152" s="61"/>
      <c r="F152" s="45"/>
      <c r="G152" s="45"/>
      <c r="H152" s="45"/>
    </row>
    <row r="153" spans="1:8" ht="26.25" customHeight="1" x14ac:dyDescent="0.35">
      <c r="A153" s="501"/>
      <c r="B153" s="456" t="s">
        <v>262</v>
      </c>
      <c r="C153" s="457"/>
      <c r="D153" s="457"/>
      <c r="E153" s="458"/>
      <c r="F153" s="53"/>
      <c r="G153" s="53"/>
      <c r="H153" s="45"/>
    </row>
    <row r="154" spans="1:8" ht="15" customHeight="1" x14ac:dyDescent="0.35">
      <c r="A154" s="501"/>
      <c r="B154" s="456" t="s">
        <v>145</v>
      </c>
      <c r="C154" s="457"/>
      <c r="D154" s="457"/>
      <c r="E154" s="458"/>
      <c r="F154" s="53"/>
      <c r="G154" s="53"/>
      <c r="H154" s="45"/>
    </row>
    <row r="155" spans="1:8" x14ac:dyDescent="0.35">
      <c r="A155" s="501"/>
      <c r="B155" s="456"/>
      <c r="C155" s="457"/>
      <c r="D155" s="457"/>
      <c r="E155" s="458"/>
      <c r="F155" s="53"/>
      <c r="G155" s="53"/>
      <c r="H155" s="45"/>
    </row>
    <row r="156" spans="1:8" ht="15" thickBot="1" x14ac:dyDescent="0.4">
      <c r="A156" s="501"/>
      <c r="B156" s="115"/>
      <c r="C156" s="116"/>
      <c r="D156" s="116"/>
      <c r="E156" s="61"/>
      <c r="F156" s="45"/>
      <c r="G156" s="45"/>
      <c r="H156" s="45"/>
    </row>
    <row r="157" spans="1:8" ht="16" thickBot="1" x14ac:dyDescent="0.4">
      <c r="A157" s="501"/>
      <c r="B157" s="117" t="s">
        <v>67</v>
      </c>
      <c r="C157" s="118" t="s">
        <v>68</v>
      </c>
      <c r="D157" s="119" t="s">
        <v>66</v>
      </c>
      <c r="E157" s="120"/>
      <c r="F157" s="45"/>
      <c r="G157" s="45"/>
      <c r="H157" s="45"/>
    </row>
    <row r="158" spans="1:8" x14ac:dyDescent="0.35">
      <c r="A158" s="501"/>
      <c r="B158" s="121" t="s">
        <v>62</v>
      </c>
      <c r="C158" s="235">
        <v>0</v>
      </c>
      <c r="D158" s="302">
        <f>D148</f>
        <v>0</v>
      </c>
      <c r="E158" s="61"/>
      <c r="F158" s="45"/>
      <c r="G158" s="45"/>
      <c r="H158" s="45"/>
    </row>
    <row r="159" spans="1:8" x14ac:dyDescent="0.35">
      <c r="A159" s="501"/>
      <c r="B159" s="122" t="s">
        <v>63</v>
      </c>
      <c r="C159" s="236">
        <v>0</v>
      </c>
      <c r="D159" s="303">
        <f>D149</f>
        <v>0</v>
      </c>
      <c r="E159" s="61"/>
      <c r="F159" s="45"/>
      <c r="G159" s="45"/>
      <c r="H159" s="45"/>
    </row>
    <row r="160" spans="1:8" ht="15" thickBot="1" x14ac:dyDescent="0.4">
      <c r="A160" s="501"/>
      <c r="B160" s="123" t="s">
        <v>64</v>
      </c>
      <c r="C160" s="237">
        <v>0</v>
      </c>
      <c r="D160" s="304">
        <f>D150</f>
        <v>0</v>
      </c>
      <c r="E160" s="61"/>
      <c r="F160" s="45"/>
      <c r="G160" s="45"/>
      <c r="H160" s="45"/>
    </row>
    <row r="161" spans="1:8" ht="15" thickBot="1" x14ac:dyDescent="0.4">
      <c r="A161" s="501"/>
      <c r="B161" s="73"/>
      <c r="C161" s="45"/>
      <c r="D161" s="45"/>
      <c r="E161" s="61"/>
      <c r="F161" s="45"/>
      <c r="G161" s="45"/>
      <c r="H161" s="45"/>
    </row>
    <row r="162" spans="1:8" ht="16" thickBot="1" x14ac:dyDescent="0.4">
      <c r="A162" s="501"/>
      <c r="B162" s="124" t="s">
        <v>289</v>
      </c>
      <c r="C162" s="118" t="s">
        <v>68</v>
      </c>
      <c r="D162" s="119" t="s">
        <v>66</v>
      </c>
      <c r="E162" s="61"/>
      <c r="F162" s="45"/>
      <c r="G162" s="45"/>
      <c r="H162" s="45"/>
    </row>
    <row r="163" spans="1:8" x14ac:dyDescent="0.35">
      <c r="A163" s="501"/>
      <c r="B163" s="238"/>
      <c r="C163" s="230">
        <v>0</v>
      </c>
      <c r="D163" s="239">
        <v>0</v>
      </c>
      <c r="E163" s="61"/>
      <c r="F163" s="45"/>
      <c r="G163" s="45"/>
      <c r="H163" s="45"/>
    </row>
    <row r="164" spans="1:8" x14ac:dyDescent="0.35">
      <c r="A164" s="501"/>
      <c r="B164" s="240"/>
      <c r="C164" s="231">
        <v>0</v>
      </c>
      <c r="D164" s="241">
        <v>0</v>
      </c>
      <c r="E164" s="61"/>
      <c r="F164" s="45"/>
      <c r="G164" s="45"/>
      <c r="H164" s="45"/>
    </row>
    <row r="165" spans="1:8" x14ac:dyDescent="0.35">
      <c r="A165" s="501"/>
      <c r="B165" s="240"/>
      <c r="C165" s="231">
        <v>0</v>
      </c>
      <c r="D165" s="241">
        <v>0</v>
      </c>
      <c r="E165" s="61"/>
      <c r="F165" s="45"/>
      <c r="G165" s="45"/>
      <c r="H165" s="45"/>
    </row>
    <row r="166" spans="1:8" x14ac:dyDescent="0.35">
      <c r="A166" s="501"/>
      <c r="B166" s="240"/>
      <c r="C166" s="231">
        <v>0</v>
      </c>
      <c r="D166" s="241">
        <v>0</v>
      </c>
      <c r="E166" s="61"/>
      <c r="F166" s="45"/>
      <c r="G166" s="45"/>
      <c r="H166" s="45"/>
    </row>
    <row r="167" spans="1:8" x14ac:dyDescent="0.35">
      <c r="A167" s="501"/>
      <c r="B167" s="240"/>
      <c r="C167" s="231">
        <v>0</v>
      </c>
      <c r="D167" s="241">
        <v>0</v>
      </c>
      <c r="E167" s="61"/>
      <c r="F167" s="45"/>
      <c r="G167" s="45"/>
      <c r="H167" s="45"/>
    </row>
    <row r="168" spans="1:8" x14ac:dyDescent="0.35">
      <c r="A168" s="501"/>
      <c r="B168" s="240"/>
      <c r="C168" s="231">
        <v>0</v>
      </c>
      <c r="D168" s="241">
        <v>0</v>
      </c>
      <c r="E168" s="61"/>
      <c r="F168" s="45"/>
      <c r="G168" s="45"/>
      <c r="H168" s="45"/>
    </row>
    <row r="169" spans="1:8" x14ac:dyDescent="0.35">
      <c r="A169" s="501"/>
      <c r="B169" s="240"/>
      <c r="C169" s="231">
        <v>0</v>
      </c>
      <c r="D169" s="241">
        <v>0</v>
      </c>
      <c r="E169" s="61"/>
      <c r="F169" s="45"/>
      <c r="G169" s="45"/>
      <c r="H169" s="45"/>
    </row>
    <row r="170" spans="1:8" x14ac:dyDescent="0.35">
      <c r="A170" s="501"/>
      <c r="B170" s="240"/>
      <c r="C170" s="231">
        <v>0</v>
      </c>
      <c r="D170" s="241">
        <v>0</v>
      </c>
      <c r="E170" s="61"/>
      <c r="F170" s="45"/>
      <c r="G170" s="45"/>
      <c r="H170" s="45"/>
    </row>
    <row r="171" spans="1:8" x14ac:dyDescent="0.35">
      <c r="A171" s="501"/>
      <c r="B171" s="240"/>
      <c r="C171" s="231">
        <v>0</v>
      </c>
      <c r="D171" s="241">
        <v>0</v>
      </c>
      <c r="E171" s="61"/>
      <c r="F171" s="45"/>
      <c r="G171" s="45"/>
      <c r="H171" s="45"/>
    </row>
    <row r="172" spans="1:8" x14ac:dyDescent="0.35">
      <c r="A172" s="501"/>
      <c r="B172" s="240"/>
      <c r="C172" s="231">
        <v>0</v>
      </c>
      <c r="D172" s="241">
        <v>0</v>
      </c>
      <c r="E172" s="61"/>
      <c r="F172" s="45"/>
      <c r="G172" s="45"/>
      <c r="H172" s="45"/>
    </row>
    <row r="173" spans="1:8" x14ac:dyDescent="0.35">
      <c r="A173" s="501"/>
      <c r="B173" s="240"/>
      <c r="C173" s="231">
        <v>0</v>
      </c>
      <c r="D173" s="241">
        <v>0</v>
      </c>
      <c r="E173" s="61"/>
      <c r="F173" s="45"/>
      <c r="G173" s="45"/>
      <c r="H173" s="45"/>
    </row>
    <row r="174" spans="1:8" x14ac:dyDescent="0.35">
      <c r="A174" s="501"/>
      <c r="B174" s="240"/>
      <c r="C174" s="231">
        <v>0</v>
      </c>
      <c r="D174" s="241">
        <v>0</v>
      </c>
      <c r="E174" s="61"/>
      <c r="F174" s="45"/>
      <c r="G174" s="45"/>
      <c r="H174" s="45"/>
    </row>
    <row r="175" spans="1:8" x14ac:dyDescent="0.35">
      <c r="A175" s="501"/>
      <c r="B175" s="240"/>
      <c r="C175" s="231">
        <v>0</v>
      </c>
      <c r="D175" s="241">
        <v>0</v>
      </c>
      <c r="E175" s="61"/>
      <c r="F175" s="45"/>
      <c r="G175" s="45"/>
      <c r="H175" s="45"/>
    </row>
    <row r="176" spans="1:8" x14ac:dyDescent="0.35">
      <c r="A176" s="501"/>
      <c r="B176" s="240"/>
      <c r="C176" s="231">
        <v>0</v>
      </c>
      <c r="D176" s="241">
        <v>0</v>
      </c>
      <c r="E176" s="61"/>
      <c r="F176" s="45"/>
      <c r="G176" s="45"/>
      <c r="H176" s="45"/>
    </row>
    <row r="177" spans="1:8" x14ac:dyDescent="0.35">
      <c r="A177" s="501"/>
      <c r="B177" s="240"/>
      <c r="C177" s="231">
        <v>0</v>
      </c>
      <c r="D177" s="241">
        <v>0</v>
      </c>
      <c r="E177" s="61"/>
      <c r="F177" s="45"/>
      <c r="G177" s="45"/>
      <c r="H177" s="45"/>
    </row>
    <row r="178" spans="1:8" x14ac:dyDescent="0.35">
      <c r="A178" s="501"/>
      <c r="B178" s="240"/>
      <c r="C178" s="231">
        <v>0</v>
      </c>
      <c r="D178" s="241">
        <v>0</v>
      </c>
      <c r="E178" s="61"/>
      <c r="F178" s="45"/>
      <c r="G178" s="45"/>
      <c r="H178" s="45"/>
    </row>
    <row r="179" spans="1:8" x14ac:dyDescent="0.35">
      <c r="A179" s="501"/>
      <c r="B179" s="240"/>
      <c r="C179" s="231">
        <v>0</v>
      </c>
      <c r="D179" s="241">
        <v>0</v>
      </c>
      <c r="E179" s="61"/>
      <c r="F179" s="45"/>
      <c r="G179" s="45"/>
      <c r="H179" s="45"/>
    </row>
    <row r="180" spans="1:8" x14ac:dyDescent="0.35">
      <c r="A180" s="501"/>
      <c r="B180" s="240"/>
      <c r="C180" s="231">
        <v>0</v>
      </c>
      <c r="D180" s="241">
        <v>0</v>
      </c>
      <c r="E180" s="61"/>
      <c r="F180" s="45"/>
      <c r="G180" s="45"/>
      <c r="H180" s="45"/>
    </row>
    <row r="181" spans="1:8" x14ac:dyDescent="0.35">
      <c r="A181" s="501"/>
      <c r="B181" s="240"/>
      <c r="C181" s="231">
        <v>0</v>
      </c>
      <c r="D181" s="241">
        <v>0</v>
      </c>
      <c r="E181" s="61"/>
      <c r="F181" s="45"/>
      <c r="G181" s="45"/>
      <c r="H181" s="45"/>
    </row>
    <row r="182" spans="1:8" x14ac:dyDescent="0.35">
      <c r="A182" s="501"/>
      <c r="B182" s="240"/>
      <c r="C182" s="231">
        <v>0</v>
      </c>
      <c r="D182" s="241">
        <v>0</v>
      </c>
      <c r="E182" s="61"/>
      <c r="F182" s="45"/>
      <c r="G182" s="45"/>
      <c r="H182" s="45"/>
    </row>
    <row r="183" spans="1:8" x14ac:dyDescent="0.35">
      <c r="A183" s="501"/>
      <c r="B183" s="240"/>
      <c r="C183" s="231">
        <v>0</v>
      </c>
      <c r="D183" s="241">
        <v>0</v>
      </c>
      <c r="E183" s="61"/>
      <c r="F183" s="45"/>
      <c r="G183" s="45"/>
      <c r="H183" s="45"/>
    </row>
    <row r="184" spans="1:8" x14ac:dyDescent="0.35">
      <c r="A184" s="501"/>
      <c r="B184" s="240"/>
      <c r="C184" s="231">
        <v>0</v>
      </c>
      <c r="D184" s="241">
        <v>0</v>
      </c>
      <c r="E184" s="61"/>
      <c r="F184" s="45"/>
      <c r="G184" s="45"/>
      <c r="H184" s="45"/>
    </row>
    <row r="185" spans="1:8" x14ac:dyDescent="0.35">
      <c r="A185" s="501"/>
      <c r="B185" s="240"/>
      <c r="C185" s="231">
        <v>0</v>
      </c>
      <c r="D185" s="241">
        <v>0</v>
      </c>
      <c r="E185" s="61"/>
      <c r="F185" s="45"/>
      <c r="G185" s="45"/>
      <c r="H185" s="45"/>
    </row>
    <row r="186" spans="1:8" x14ac:dyDescent="0.35">
      <c r="A186" s="501"/>
      <c r="B186" s="240"/>
      <c r="C186" s="231">
        <v>0</v>
      </c>
      <c r="D186" s="241">
        <v>0</v>
      </c>
      <c r="E186" s="61"/>
      <c r="F186" s="45"/>
      <c r="G186" s="45"/>
      <c r="H186" s="45"/>
    </row>
    <row r="187" spans="1:8" x14ac:dyDescent="0.35">
      <c r="A187" s="501"/>
      <c r="B187" s="240"/>
      <c r="C187" s="231">
        <v>0</v>
      </c>
      <c r="D187" s="241">
        <v>0</v>
      </c>
      <c r="E187" s="61"/>
      <c r="F187" s="45"/>
      <c r="G187" s="45"/>
      <c r="H187" s="45"/>
    </row>
    <row r="188" spans="1:8" x14ac:dyDescent="0.35">
      <c r="A188" s="501"/>
      <c r="B188" s="240"/>
      <c r="C188" s="231">
        <v>0</v>
      </c>
      <c r="D188" s="241">
        <v>0</v>
      </c>
      <c r="E188" s="61"/>
      <c r="F188" s="45"/>
      <c r="G188" s="45"/>
      <c r="H188" s="45"/>
    </row>
    <row r="189" spans="1:8" x14ac:dyDescent="0.35">
      <c r="A189" s="501"/>
      <c r="B189" s="240"/>
      <c r="C189" s="231">
        <v>0</v>
      </c>
      <c r="D189" s="241">
        <v>0</v>
      </c>
      <c r="E189" s="61"/>
      <c r="F189" s="45"/>
      <c r="G189" s="45"/>
      <c r="H189" s="45"/>
    </row>
    <row r="190" spans="1:8" x14ac:dyDescent="0.35">
      <c r="A190" s="501"/>
      <c r="B190" s="240"/>
      <c r="C190" s="231">
        <v>0</v>
      </c>
      <c r="D190" s="241">
        <v>0</v>
      </c>
      <c r="E190" s="61"/>
      <c r="F190" s="45"/>
      <c r="G190" s="45"/>
      <c r="H190" s="45"/>
    </row>
    <row r="191" spans="1:8" x14ac:dyDescent="0.35">
      <c r="A191" s="501"/>
      <c r="B191" s="240"/>
      <c r="C191" s="231">
        <v>0</v>
      </c>
      <c r="D191" s="241">
        <v>0</v>
      </c>
      <c r="E191" s="125"/>
      <c r="F191" s="45"/>
      <c r="G191" s="45"/>
      <c r="H191" s="45"/>
    </row>
    <row r="192" spans="1:8" hidden="1" x14ac:dyDescent="0.35">
      <c r="A192" s="501"/>
      <c r="B192" s="240"/>
      <c r="C192" s="231"/>
      <c r="D192" s="241"/>
      <c r="E192" s="125"/>
      <c r="F192" s="45"/>
      <c r="G192" s="45"/>
      <c r="H192" s="45"/>
    </row>
    <row r="193" spans="1:8" hidden="1" x14ac:dyDescent="0.35">
      <c r="A193" s="501"/>
      <c r="B193" s="240"/>
      <c r="C193" s="231"/>
      <c r="D193" s="241"/>
      <c r="E193" s="125"/>
      <c r="F193" s="45"/>
      <c r="G193" s="45"/>
      <c r="H193" s="45"/>
    </row>
    <row r="194" spans="1:8" x14ac:dyDescent="0.35">
      <c r="A194" s="501"/>
      <c r="B194" s="240"/>
      <c r="C194" s="231">
        <v>0</v>
      </c>
      <c r="D194" s="241">
        <v>0</v>
      </c>
      <c r="E194" s="125"/>
      <c r="F194" s="45"/>
      <c r="G194" s="45"/>
      <c r="H194" s="45"/>
    </row>
    <row r="195" spans="1:8" x14ac:dyDescent="0.35">
      <c r="A195" s="501"/>
      <c r="B195" s="242"/>
      <c r="C195" s="243">
        <v>0</v>
      </c>
      <c r="D195" s="244">
        <v>0</v>
      </c>
      <c r="E195" s="125"/>
      <c r="F195" s="45"/>
      <c r="G195" s="45"/>
      <c r="H195" s="45"/>
    </row>
    <row r="196" spans="1:8" x14ac:dyDescent="0.35">
      <c r="A196" s="501"/>
      <c r="B196" s="242"/>
      <c r="C196" s="243">
        <v>0</v>
      </c>
      <c r="D196" s="244">
        <v>0</v>
      </c>
      <c r="E196" s="125"/>
      <c r="F196" s="45"/>
      <c r="G196" s="45"/>
      <c r="H196" s="45"/>
    </row>
    <row r="197" spans="1:8" ht="15" thickBot="1" x14ac:dyDescent="0.4">
      <c r="A197" s="501"/>
      <c r="B197" s="245" t="s">
        <v>237</v>
      </c>
      <c r="C197" s="232">
        <v>0</v>
      </c>
      <c r="D197" s="246">
        <v>0</v>
      </c>
      <c r="E197" s="66"/>
      <c r="F197" s="45"/>
      <c r="G197" s="45"/>
      <c r="H197" s="45"/>
    </row>
    <row r="198" spans="1:8" ht="30.75" customHeight="1" x14ac:dyDescent="0.35">
      <c r="A198" s="126"/>
      <c r="B198" s="127" t="s">
        <v>69</v>
      </c>
      <c r="C198" s="128">
        <f>SUM(C163:C197)</f>
        <v>0</v>
      </c>
      <c r="D198" s="128">
        <f>SUM(D163:D197)</f>
        <v>0</v>
      </c>
      <c r="E198" s="438" t="str">
        <f>IF((ABS(D198-D138+SUM(D158:D160)))&gt;1,"Nesoulad délek ve sloupci v žádosti (řady + příp.) s délkou v řádku 138","")</f>
        <v/>
      </c>
      <c r="F198" s="438"/>
      <c r="G198" s="438"/>
      <c r="H198" s="45"/>
    </row>
    <row r="199" spans="1:8" ht="15" thickBot="1" x14ac:dyDescent="0.4">
      <c r="A199" s="126"/>
      <c r="B199" s="45"/>
      <c r="C199" s="45"/>
      <c r="D199" s="45"/>
      <c r="E199" s="250"/>
      <c r="F199" s="45"/>
      <c r="G199" s="45"/>
      <c r="H199" s="45"/>
    </row>
    <row r="200" spans="1:8" ht="17.25" customHeight="1" thickBot="1" x14ac:dyDescent="0.4">
      <c r="A200" s="126"/>
      <c r="B200" s="117" t="s">
        <v>264</v>
      </c>
      <c r="C200" s="129"/>
      <c r="D200" s="45"/>
      <c r="E200" s="130"/>
      <c r="F200" s="130"/>
      <c r="G200" s="130"/>
      <c r="H200" s="130"/>
    </row>
    <row r="201" spans="1:8" ht="24.75" customHeight="1" thickBot="1" x14ac:dyDescent="0.4">
      <c r="A201" s="126"/>
      <c r="B201" s="131" t="s">
        <v>265</v>
      </c>
      <c r="C201" s="132"/>
      <c r="D201" s="45"/>
      <c r="E201" s="45"/>
      <c r="F201" s="130"/>
      <c r="G201" s="130"/>
      <c r="H201" s="130"/>
    </row>
    <row r="202" spans="1:8" ht="15" thickBot="1" x14ac:dyDescent="0.4">
      <c r="A202" s="45"/>
      <c r="B202" s="45"/>
      <c r="C202" s="45"/>
      <c r="D202" s="45"/>
      <c r="E202" s="45"/>
      <c r="F202" s="130"/>
      <c r="G202" s="130"/>
      <c r="H202" s="130"/>
    </row>
    <row r="203" spans="1:8" ht="16" thickBot="1" x14ac:dyDescent="0.4">
      <c r="A203" s="133"/>
      <c r="B203" s="446" t="s">
        <v>286</v>
      </c>
      <c r="C203" s="447"/>
      <c r="D203" s="130"/>
      <c r="E203" s="45"/>
      <c r="F203" s="130"/>
      <c r="G203" s="130"/>
      <c r="H203" s="130"/>
    </row>
    <row r="204" spans="1:8" ht="30.75" customHeight="1" x14ac:dyDescent="0.35">
      <c r="A204" s="134"/>
      <c r="B204" s="442" t="s">
        <v>435</v>
      </c>
      <c r="C204" s="443"/>
      <c r="D204" s="54"/>
      <c r="E204" s="45"/>
      <c r="F204" s="130"/>
      <c r="G204" s="130"/>
      <c r="H204" s="130"/>
    </row>
    <row r="205" spans="1:8" ht="18" customHeight="1" thickBot="1" x14ac:dyDescent="0.4">
      <c r="A205" s="134"/>
      <c r="B205" s="444" t="s">
        <v>280</v>
      </c>
      <c r="C205" s="445"/>
      <c r="D205" s="56"/>
      <c r="E205" s="45"/>
      <c r="F205" s="130"/>
      <c r="G205" s="130"/>
      <c r="H205" s="130"/>
    </row>
    <row r="206" spans="1:8" ht="15" thickBot="1" x14ac:dyDescent="0.4">
      <c r="A206" s="45"/>
      <c r="B206" s="129"/>
      <c r="C206" s="129"/>
      <c r="D206" s="45"/>
      <c r="E206" s="45"/>
      <c r="F206" s="130"/>
      <c r="G206" s="130"/>
      <c r="H206" s="130"/>
    </row>
    <row r="207" spans="1:8" ht="16" thickBot="1" x14ac:dyDescent="0.4">
      <c r="A207" s="359"/>
      <c r="B207" s="117" t="s">
        <v>363</v>
      </c>
      <c r="C207" s="53"/>
      <c r="D207" s="289"/>
      <c r="E207" s="45"/>
      <c r="F207" s="130"/>
      <c r="G207" s="130"/>
      <c r="H207" s="130"/>
    </row>
    <row r="208" spans="1:8" ht="15" thickBot="1" x14ac:dyDescent="0.4">
      <c r="A208" s="359"/>
      <c r="B208" s="439" t="s">
        <v>362</v>
      </c>
      <c r="C208" s="440"/>
      <c r="D208" s="440"/>
      <c r="E208" s="441"/>
      <c r="F208" s="130"/>
      <c r="G208" s="130"/>
      <c r="H208" s="130"/>
    </row>
    <row r="209" spans="1:10" s="45" customFormat="1" x14ac:dyDescent="0.35">
      <c r="B209" s="129"/>
      <c r="C209" s="129"/>
      <c r="F209" s="130"/>
      <c r="G209" s="130"/>
      <c r="H209" s="130"/>
      <c r="J209" s="290"/>
    </row>
    <row r="210" spans="1:10" ht="15" thickBot="1" x14ac:dyDescent="0.4">
      <c r="A210" s="45"/>
      <c r="B210" s="129"/>
      <c r="C210" s="129"/>
      <c r="D210" s="135"/>
      <c r="E210" s="130"/>
      <c r="F210" s="130"/>
      <c r="G210" s="130"/>
      <c r="H210" s="130"/>
    </row>
    <row r="211" spans="1:10" ht="16" thickBot="1" x14ac:dyDescent="0.4">
      <c r="A211" s="136"/>
      <c r="B211" s="137" t="s">
        <v>263</v>
      </c>
      <c r="C211" s="45"/>
      <c r="D211" s="45"/>
      <c r="E211" s="45"/>
      <c r="F211" s="45"/>
      <c r="G211" s="45"/>
      <c r="H211" s="45"/>
    </row>
    <row r="212" spans="1:10" ht="16" thickBot="1" x14ac:dyDescent="0.4">
      <c r="A212" s="136"/>
      <c r="B212" s="138" t="s">
        <v>220</v>
      </c>
      <c r="C212" s="139" t="s">
        <v>193</v>
      </c>
      <c r="D212" s="139" t="s">
        <v>192</v>
      </c>
      <c r="E212" s="139" t="s">
        <v>95</v>
      </c>
      <c r="F212" s="45"/>
      <c r="G212" s="45"/>
      <c r="H212" s="45"/>
    </row>
    <row r="213" spans="1:10" x14ac:dyDescent="0.35">
      <c r="A213" s="136"/>
      <c r="B213" s="181" t="s">
        <v>353</v>
      </c>
      <c r="C213" s="305">
        <f>FLOOR(D138/1000,0.01)</f>
        <v>0</v>
      </c>
      <c r="D213" s="112" t="s">
        <v>194</v>
      </c>
      <c r="E213" s="140" t="s">
        <v>197</v>
      </c>
      <c r="F213" s="45"/>
      <c r="G213" s="45"/>
      <c r="H213" s="45"/>
    </row>
    <row r="214" spans="1:10" x14ac:dyDescent="0.35">
      <c r="A214" s="136"/>
      <c r="B214" s="182" t="s">
        <v>221</v>
      </c>
      <c r="C214" s="306">
        <f>FLOOR(((D142+D141)/1000),0.01)</f>
        <v>0</v>
      </c>
      <c r="D214" s="113" t="s">
        <v>194</v>
      </c>
      <c r="E214" s="141" t="s">
        <v>197</v>
      </c>
      <c r="F214" s="45"/>
      <c r="G214" s="45"/>
      <c r="H214" s="45"/>
    </row>
    <row r="215" spans="1:10" x14ac:dyDescent="0.35">
      <c r="A215" s="136"/>
      <c r="B215" s="182" t="s">
        <v>354</v>
      </c>
      <c r="C215" s="307">
        <f>D84</f>
        <v>0</v>
      </c>
      <c r="D215" s="113" t="s">
        <v>215</v>
      </c>
      <c r="E215" s="141" t="s">
        <v>197</v>
      </c>
      <c r="F215" s="45"/>
      <c r="G215" s="45"/>
      <c r="H215" s="45"/>
    </row>
    <row r="216" spans="1:10" x14ac:dyDescent="0.35">
      <c r="A216" s="136"/>
      <c r="B216" s="182" t="s">
        <v>355</v>
      </c>
      <c r="C216" s="308">
        <f>D85</f>
        <v>0</v>
      </c>
      <c r="D216" s="113" t="s">
        <v>195</v>
      </c>
      <c r="E216" s="141" t="s">
        <v>197</v>
      </c>
      <c r="F216" s="45"/>
      <c r="G216" s="45"/>
      <c r="H216" s="45"/>
    </row>
    <row r="217" spans="1:10" ht="29" x14ac:dyDescent="0.35">
      <c r="A217" s="136"/>
      <c r="B217" s="190" t="s">
        <v>420</v>
      </c>
      <c r="C217" s="288" t="s">
        <v>446</v>
      </c>
      <c r="D217" s="144" t="s">
        <v>370</v>
      </c>
      <c r="E217" s="141" t="s">
        <v>197</v>
      </c>
      <c r="F217" s="45"/>
      <c r="G217" s="45"/>
      <c r="H217" s="45"/>
    </row>
    <row r="218" spans="1:10" ht="15" thickBot="1" x14ac:dyDescent="0.4">
      <c r="A218" s="136"/>
      <c r="B218" s="142" t="s">
        <v>361</v>
      </c>
      <c r="C218" s="288" t="s">
        <v>446</v>
      </c>
      <c r="D218" s="114" t="s">
        <v>195</v>
      </c>
      <c r="E218" s="143" t="s">
        <v>197</v>
      </c>
      <c r="F218" s="45"/>
      <c r="G218" s="45"/>
      <c r="H218" s="45"/>
    </row>
    <row r="219" spans="1:10" s="45" customFormat="1" ht="15.75" customHeight="1" x14ac:dyDescent="0.35">
      <c r="A219" s="136"/>
      <c r="B219" s="181" t="s">
        <v>55</v>
      </c>
      <c r="C219" s="309">
        <f>D93</f>
        <v>0</v>
      </c>
      <c r="D219" s="112" t="s">
        <v>215</v>
      </c>
      <c r="E219" s="140" t="s">
        <v>198</v>
      </c>
      <c r="J219" s="263"/>
    </row>
    <row r="220" spans="1:10" s="45" customFormat="1" ht="15" thickBot="1" x14ac:dyDescent="0.4">
      <c r="A220" s="136"/>
      <c r="B220" s="190" t="s">
        <v>356</v>
      </c>
      <c r="C220" s="310">
        <f>D97</f>
        <v>0</v>
      </c>
      <c r="D220" s="144" t="s">
        <v>195</v>
      </c>
      <c r="E220" s="145" t="s">
        <v>198</v>
      </c>
      <c r="J220" s="263"/>
    </row>
    <row r="221" spans="1:10" s="45" customFormat="1" x14ac:dyDescent="0.35">
      <c r="A221" s="136"/>
      <c r="B221" s="191" t="s">
        <v>213</v>
      </c>
      <c r="C221" s="311">
        <f>SUM(D117:D121,D124:D128)</f>
        <v>0</v>
      </c>
      <c r="D221" s="112" t="s">
        <v>215</v>
      </c>
      <c r="E221" s="140" t="s">
        <v>199</v>
      </c>
      <c r="J221" s="263"/>
    </row>
    <row r="222" spans="1:10" s="45" customFormat="1" x14ac:dyDescent="0.35">
      <c r="A222" s="136"/>
      <c r="B222" s="192" t="s">
        <v>214</v>
      </c>
      <c r="C222" s="308">
        <f>SUM(C117:C121,C124:C128)</f>
        <v>0</v>
      </c>
      <c r="D222" s="113" t="s">
        <v>216</v>
      </c>
      <c r="E222" s="141" t="s">
        <v>199</v>
      </c>
      <c r="J222" s="263"/>
    </row>
    <row r="223" spans="1:10" s="45" customFormat="1" x14ac:dyDescent="0.35">
      <c r="A223" s="136"/>
      <c r="B223" s="192" t="s">
        <v>288</v>
      </c>
      <c r="C223" s="288" t="s">
        <v>446</v>
      </c>
      <c r="D223" s="113" t="s">
        <v>217</v>
      </c>
      <c r="E223" s="141" t="s">
        <v>199</v>
      </c>
      <c r="J223" s="263"/>
    </row>
    <row r="224" spans="1:10" s="45" customFormat="1" ht="32.25" customHeight="1" thickBot="1" x14ac:dyDescent="0.4">
      <c r="A224" s="136"/>
      <c r="B224" s="146" t="s">
        <v>364</v>
      </c>
      <c r="C224" s="288" t="s">
        <v>446</v>
      </c>
      <c r="D224" s="144" t="s">
        <v>215</v>
      </c>
      <c r="E224" s="145" t="s">
        <v>199</v>
      </c>
      <c r="J224" s="263"/>
    </row>
    <row r="225" spans="1:10" s="45" customFormat="1" ht="31.5" thickBot="1" x14ac:dyDescent="0.4">
      <c r="A225" s="136"/>
      <c r="B225" s="147" t="s">
        <v>357</v>
      </c>
      <c r="C225" s="312">
        <f>G76</f>
        <v>0</v>
      </c>
      <c r="D225" s="148" t="s">
        <v>196</v>
      </c>
      <c r="E225" s="149" t="s">
        <v>279</v>
      </c>
      <c r="J225" s="263"/>
    </row>
    <row r="226" spans="1:10" s="45" customFormat="1" ht="31" x14ac:dyDescent="0.35">
      <c r="A226" s="136"/>
      <c r="B226" s="191" t="s">
        <v>358</v>
      </c>
      <c r="C226" s="247">
        <v>0</v>
      </c>
      <c r="D226" s="112" t="s">
        <v>196</v>
      </c>
      <c r="E226" s="140" t="s">
        <v>197</v>
      </c>
      <c r="J226" s="263"/>
    </row>
    <row r="227" spans="1:10" s="45" customFormat="1" ht="31" x14ac:dyDescent="0.35">
      <c r="A227" s="136"/>
      <c r="B227" s="192" t="s">
        <v>359</v>
      </c>
      <c r="C227" s="248">
        <v>0</v>
      </c>
      <c r="D227" s="113" t="s">
        <v>196</v>
      </c>
      <c r="E227" s="141" t="s">
        <v>198</v>
      </c>
      <c r="J227" s="263"/>
    </row>
    <row r="228" spans="1:10" s="45" customFormat="1" ht="31.5" thickBot="1" x14ac:dyDescent="0.4">
      <c r="A228" s="136"/>
      <c r="B228" s="198" t="s">
        <v>360</v>
      </c>
      <c r="C228" s="249">
        <v>0</v>
      </c>
      <c r="D228" s="114" t="s">
        <v>196</v>
      </c>
      <c r="E228" s="143" t="s">
        <v>199</v>
      </c>
      <c r="J228" s="263"/>
    </row>
    <row r="229" spans="1:10" x14ac:dyDescent="0.35">
      <c r="A229" s="45"/>
      <c r="B229" s="45" t="s">
        <v>267</v>
      </c>
      <c r="C229" s="438" t="str">
        <f>IF(ABS(C225-SUM(C226:C228))&gt;0.01,"Nesprávné rozložení celk. efektu CHSKcr za projekt vůči jednotlivým opatřením","")</f>
        <v/>
      </c>
      <c r="D229" s="438"/>
      <c r="E229" s="45"/>
      <c r="F229" s="45"/>
      <c r="G229" s="45"/>
      <c r="H229" s="45"/>
    </row>
    <row r="230" spans="1:10" x14ac:dyDescent="0.35">
      <c r="A230" s="45"/>
      <c r="B230" s="45"/>
      <c r="C230" s="438"/>
      <c r="D230" s="438"/>
      <c r="E230" s="45"/>
      <c r="F230" s="45"/>
      <c r="G230" s="45"/>
      <c r="H230" s="45"/>
    </row>
    <row r="231" spans="1:10" ht="15" thickBot="1" x14ac:dyDescent="0.4">
      <c r="A231" s="45"/>
      <c r="B231" s="45"/>
      <c r="C231" s="45"/>
      <c r="D231" s="45"/>
      <c r="E231" s="45"/>
      <c r="F231" s="45"/>
      <c r="G231" s="45"/>
      <c r="H231" s="45"/>
    </row>
    <row r="232" spans="1:10" ht="16" thickBot="1" x14ac:dyDescent="0.4">
      <c r="A232" s="431" t="s">
        <v>427</v>
      </c>
      <c r="B232" s="432"/>
      <c r="C232" s="432"/>
      <c r="D232" s="354" t="str">
        <f>'zdroj#1'!T13</f>
        <v>Výzva nevybrána</v>
      </c>
      <c r="E232" s="45"/>
      <c r="F232" s="45"/>
      <c r="G232" s="45"/>
      <c r="H232" s="45"/>
    </row>
    <row r="233" spans="1:10" x14ac:dyDescent="0.35">
      <c r="A233" s="73"/>
      <c r="B233" s="45"/>
      <c r="C233" s="45"/>
      <c r="D233" s="61"/>
      <c r="E233" s="45"/>
      <c r="F233" s="45"/>
      <c r="G233" s="45"/>
      <c r="H233" s="45"/>
    </row>
    <row r="234" spans="1:10" ht="16" thickBot="1" x14ac:dyDescent="0.4">
      <c r="A234" s="73"/>
      <c r="B234" s="45"/>
      <c r="C234" s="347" t="s">
        <v>153</v>
      </c>
      <c r="D234" s="348" t="s">
        <v>422</v>
      </c>
      <c r="E234" s="45"/>
      <c r="F234" s="45"/>
      <c r="G234" s="45"/>
      <c r="H234" s="45"/>
    </row>
    <row r="235" spans="1:10" ht="30.75" customHeight="1" x14ac:dyDescent="0.35">
      <c r="A235" s="433" t="s">
        <v>421</v>
      </c>
      <c r="B235" s="349" t="str">
        <f>'Hodnocení#1'!C18</f>
        <v>Soulad s plánováním v oblasti vod</v>
      </c>
      <c r="C235" s="350" t="str">
        <f>'Hodnocení#1'!D18</f>
        <v>10 / 8 / 5 / 1</v>
      </c>
      <c r="D235" s="351" t="str">
        <f>'Hodnocení#1'!E18</f>
        <v>Nevyplněno</v>
      </c>
      <c r="E235" s="45"/>
      <c r="F235" s="45"/>
      <c r="G235" s="45"/>
      <c r="H235" s="45"/>
    </row>
    <row r="236" spans="1:10" ht="24" customHeight="1" x14ac:dyDescent="0.35">
      <c r="A236" s="434"/>
      <c r="B236" s="335" t="str">
        <f>'Hodnocení#1'!C19</f>
        <v>Vliv opatření na stav vodního útvaru</v>
      </c>
      <c r="C236" s="336" t="str">
        <f>'Hodnocení#1'!D19</f>
        <v>8 / 5 / 3 / 1</v>
      </c>
      <c r="D236" s="338" t="str">
        <f>'Hodnocení#1'!E19</f>
        <v>Nevyplněno</v>
      </c>
      <c r="E236" s="45"/>
      <c r="F236" s="45"/>
      <c r="G236" s="45"/>
      <c r="H236" s="45"/>
    </row>
    <row r="237" spans="1:10" ht="53.25" customHeight="1" x14ac:dyDescent="0.35">
      <c r="A237" s="434"/>
      <c r="B237" s="335" t="str">
        <f>'Hodnocení#1'!C20</f>
        <v>Volné výusti / přepojení či int. pobočkových ČOV / dostavba kanalizace v aglomeraci nad 2000 EO s nap. pod 98%</v>
      </c>
      <c r="C237" s="336" t="str">
        <f>'Hodnocení#1'!D20</f>
        <v>15 / 10 / 5</v>
      </c>
      <c r="D237" s="338" t="str">
        <f>'Hodnocení#1'!E20</f>
        <v>Irelevantní</v>
      </c>
      <c r="E237" s="45"/>
      <c r="F237" s="45"/>
      <c r="G237" s="45"/>
      <c r="H237" s="45"/>
    </row>
    <row r="238" spans="1:10" ht="18.75" customHeight="1" x14ac:dyDescent="0.35">
      <c r="A238" s="434"/>
      <c r="B238" s="335" t="str">
        <f>'Hodnocení#1'!C21</f>
        <v>Chráněná území - zlepšení jakosti vod</v>
      </c>
      <c r="C238" s="336" t="str">
        <f>'Hodnocení#1'!D21</f>
        <v>7 / 5 / 4 / 3 / 2 / 1</v>
      </c>
      <c r="D238" s="338" t="str">
        <f>'Hodnocení#1'!E21</f>
        <v>Nevyplněno</v>
      </c>
      <c r="E238" s="45"/>
      <c r="F238" s="45"/>
      <c r="G238" s="45"/>
      <c r="H238" s="45"/>
    </row>
    <row r="239" spans="1:10" ht="20.25" customHeight="1" thickBot="1" x14ac:dyDescent="0.4">
      <c r="A239" s="435"/>
      <c r="B239" s="343" t="str">
        <f>'Hodnocení#1'!C22</f>
        <v>Velikost řešeného zdroje znečištění</v>
      </c>
      <c r="C239" s="344" t="str">
        <f>'Hodnocení#1'!D22</f>
        <v>10 / 7 / 5 / 3 / 1</v>
      </c>
      <c r="D239" s="345" t="str">
        <f>'Hodnocení#1'!E22</f>
        <v>Irelevantní</v>
      </c>
      <c r="E239" s="45"/>
      <c r="F239" s="45"/>
      <c r="G239" s="45"/>
      <c r="H239" s="45"/>
    </row>
    <row r="240" spans="1:10" ht="16" thickBot="1" x14ac:dyDescent="0.4">
      <c r="A240" s="339"/>
      <c r="B240" s="340"/>
      <c r="C240" s="341"/>
      <c r="D240" s="342"/>
      <c r="E240" s="45"/>
      <c r="F240" s="45"/>
      <c r="G240" s="45"/>
      <c r="H240" s="45"/>
    </row>
    <row r="241" spans="1:8" ht="40.5" customHeight="1" x14ac:dyDescent="0.35">
      <c r="A241" s="433" t="s">
        <v>156</v>
      </c>
      <c r="B241" s="349" t="str">
        <f>'Hodnocení#1'!C24</f>
        <v>Nová ČOV/přivaděč - nákladová efektivnost Kč/EO</v>
      </c>
      <c r="C241" s="350" t="str">
        <f>'Hodnocení#1'!D24</f>
        <v>10 / 7 / 5 / 1</v>
      </c>
      <c r="D241" s="351" t="str">
        <f>'Hodnocení#1'!E24</f>
        <v>Irelevantní</v>
      </c>
      <c r="E241" s="45"/>
      <c r="F241" s="45"/>
      <c r="G241" s="45"/>
      <c r="H241" s="45"/>
    </row>
    <row r="242" spans="1:8" ht="20.25" customHeight="1" x14ac:dyDescent="0.35">
      <c r="A242" s="434"/>
      <c r="B242" s="335" t="str">
        <f>'Hodnocení#1'!C25</f>
        <v>ČOV rek./int. - kvalita řešení</v>
      </c>
      <c r="C242" s="336" t="str">
        <f>'Hodnocení#1'!D25</f>
        <v>5 / 3 / 2 / 0 = zamítnutí</v>
      </c>
      <c r="D242" s="338" t="str">
        <f>'Hodnocení#1'!E25</f>
        <v>Irelevantní</v>
      </c>
      <c r="E242" s="151"/>
      <c r="F242" s="151"/>
      <c r="G242" s="151"/>
      <c r="H242" s="151"/>
    </row>
    <row r="243" spans="1:8" ht="20.25" customHeight="1" x14ac:dyDescent="0.35">
      <c r="A243" s="434"/>
      <c r="B243" s="335" t="str">
        <f>'Hodnocení#1'!C26</f>
        <v>ČOV rek./int. - náklady</v>
      </c>
      <c r="C243" s="336" t="str">
        <f>'Hodnocení#1'!D26</f>
        <v>5 / 2 / 0 = zamítnutí</v>
      </c>
      <c r="D243" s="338" t="str">
        <f>'Hodnocení#1'!E26</f>
        <v>Irelevantní</v>
      </c>
      <c r="E243" s="45"/>
      <c r="F243" s="45"/>
      <c r="G243" s="45"/>
      <c r="H243" s="45"/>
    </row>
    <row r="244" spans="1:8" ht="15.5" x14ac:dyDescent="0.35">
      <c r="A244" s="434"/>
      <c r="B244" s="335" t="str">
        <f>'Hodnocení#1'!C27</f>
        <v>Kanalizace - nákladovost Kč/EO</v>
      </c>
      <c r="C244" s="336" t="str">
        <f>'Hodnocení#1'!D27</f>
        <v>15 / 12 / 8 / 5 / 2 / 1</v>
      </c>
      <c r="D244" s="338" t="str">
        <f>'Hodnocení#1'!E27</f>
        <v>Irelevantní</v>
      </c>
      <c r="E244" s="45"/>
      <c r="F244" s="45"/>
      <c r="G244" s="45"/>
      <c r="H244" s="45"/>
    </row>
    <row r="245" spans="1:8" ht="15.5" x14ac:dyDescent="0.35">
      <c r="A245" s="434"/>
      <c r="B245" s="335" t="str">
        <f>'Hodnocení#1'!C28</f>
        <v>Kanalizace - nákladovost Kč/1bm</v>
      </c>
      <c r="C245" s="336" t="str">
        <f>'Hodnocení#1'!D28</f>
        <v>10 / 7 / 5 / 3 / 1</v>
      </c>
      <c r="D245" s="338" t="str">
        <f>'Hodnocení#1'!E28</f>
        <v>Irelevantní</v>
      </c>
      <c r="E245" s="45"/>
      <c r="F245" s="45"/>
      <c r="G245" s="45"/>
      <c r="H245" s="45"/>
    </row>
    <row r="246" spans="1:8" ht="15.5" x14ac:dyDescent="0.35">
      <c r="A246" s="434"/>
      <c r="B246" s="335" t="str">
        <f>'Hodnocení#1'!C29</f>
        <v>Dešťové zdrže / OK - kvalita řešení</v>
      </c>
      <c r="C246" s="336" t="str">
        <f>'Hodnocení#1'!D29</f>
        <v>5 / 0 = zamítnutí</v>
      </c>
      <c r="D246" s="338" t="str">
        <f>'Hodnocení#1'!E29</f>
        <v>Irelevantní</v>
      </c>
      <c r="E246" s="45"/>
      <c r="F246" s="45"/>
      <c r="G246" s="45"/>
      <c r="H246" s="45"/>
    </row>
    <row r="247" spans="1:8" ht="15.5" x14ac:dyDescent="0.35">
      <c r="A247" s="434"/>
      <c r="B247" s="335" t="str">
        <f>'Hodnocení#1'!C30</f>
        <v>Dešťové zdrže / OK - náklady</v>
      </c>
      <c r="C247" s="336" t="str">
        <f>'Hodnocení#1'!D30</f>
        <v>5 / 2 / 0 = zamítnutí</v>
      </c>
      <c r="D247" s="338" t="str">
        <f>'Hodnocení#1'!E30</f>
        <v>Irelevantní</v>
      </c>
      <c r="E247" s="45"/>
      <c r="F247" s="45"/>
      <c r="G247" s="45"/>
      <c r="H247" s="45"/>
    </row>
    <row r="248" spans="1:8" ht="31.5" thickBot="1" x14ac:dyDescent="0.4">
      <c r="A248" s="435"/>
      <c r="B248" s="343" t="str">
        <f>'Hodnocení#1'!C31</f>
        <v>Souhrnné kritérium k projektu - technicky nedořešen</v>
      </c>
      <c r="C248" s="344" t="str">
        <f>'Hodnocení#1'!D31</f>
        <v>5 / 0 = zamítnutí</v>
      </c>
      <c r="D248" s="345" t="str">
        <f>'Hodnocení#1'!E31</f>
        <v>Nevyplněno</v>
      </c>
      <c r="E248" s="45"/>
      <c r="F248" s="45"/>
      <c r="G248" s="45"/>
      <c r="H248" s="45"/>
    </row>
    <row r="249" spans="1:8" x14ac:dyDescent="0.35">
      <c r="A249" s="45"/>
      <c r="B249" s="45"/>
      <c r="C249" s="365" t="s">
        <v>437</v>
      </c>
      <c r="D249" s="366">
        <f>SUM(D235:D239,D241:D248)</f>
        <v>0</v>
      </c>
      <c r="E249" s="45"/>
      <c r="F249" s="45"/>
      <c r="G249" s="45"/>
      <c r="H249" s="45"/>
    </row>
    <row r="250" spans="1:8" x14ac:dyDescent="0.35">
      <c r="A250" s="45"/>
      <c r="B250" s="45"/>
      <c r="C250" s="337" t="s">
        <v>423</v>
      </c>
      <c r="D250" s="346">
        <f>'Hodnocení#1'!E32</f>
        <v>0</v>
      </c>
      <c r="E250" s="45"/>
      <c r="F250" s="45"/>
      <c r="G250" s="45"/>
      <c r="H250" s="45"/>
    </row>
    <row r="251" spans="1:8" x14ac:dyDescent="0.35">
      <c r="A251" s="45"/>
      <c r="B251" s="422" t="str">
        <f>CHOOSE('zdroj#1'!S18,'Hodnocení#1'!D38,IF(D249&lt;=14,"Projekt nesplňuje minimální bodové hodnocení pro soutěžní (kolové) výzvy - 15b (bez projektové připravenosti!)","Projekt dosahuje minimální bodové hodnocení (15b) pro soutěžní (kolovou) Výzvu č. 21"),"Na listě Pokyny_k_vyplnění nebyla vybrána Výzva k projektu!!!")</f>
        <v>Na listě Pokyny_k_vyplnění nebyla vybrána Výzva k projektu!!!</v>
      </c>
      <c r="C251" s="423"/>
      <c r="D251" s="424"/>
      <c r="E251" s="45"/>
      <c r="F251" s="45"/>
      <c r="G251" s="45"/>
      <c r="H251" s="45"/>
    </row>
    <row r="252" spans="1:8" x14ac:dyDescent="0.35">
      <c r="A252" s="45"/>
      <c r="B252" s="425"/>
      <c r="C252" s="426"/>
      <c r="D252" s="427"/>
      <c r="E252" s="45"/>
      <c r="F252" s="45"/>
      <c r="G252" s="45"/>
      <c r="H252" s="45"/>
    </row>
    <row r="253" spans="1:8" x14ac:dyDescent="0.35">
      <c r="A253" s="45"/>
      <c r="B253" s="425"/>
      <c r="C253" s="426"/>
      <c r="D253" s="427"/>
      <c r="E253" s="45"/>
      <c r="F253" s="45"/>
      <c r="G253" s="45"/>
      <c r="H253" s="45"/>
    </row>
    <row r="254" spans="1:8" x14ac:dyDescent="0.35">
      <c r="A254" s="45"/>
      <c r="B254" s="425"/>
      <c r="C254" s="426"/>
      <c r="D254" s="427"/>
      <c r="E254" s="45"/>
      <c r="F254" s="45"/>
      <c r="G254" s="45"/>
      <c r="H254" s="45"/>
    </row>
    <row r="255" spans="1:8" ht="29.25" customHeight="1" x14ac:dyDescent="0.35">
      <c r="A255" s="45"/>
      <c r="B255" s="428"/>
      <c r="C255" s="429"/>
      <c r="D255" s="430"/>
      <c r="E255" s="45"/>
      <c r="F255" s="45"/>
      <c r="G255" s="45"/>
      <c r="H255" s="45"/>
    </row>
    <row r="256" spans="1:8" x14ac:dyDescent="0.35">
      <c r="A256" s="45"/>
      <c r="B256" s="45"/>
      <c r="C256" s="45"/>
      <c r="D256" s="45"/>
      <c r="E256" s="45"/>
      <c r="F256" s="45"/>
      <c r="G256" s="45"/>
      <c r="H256" s="45"/>
    </row>
    <row r="257" spans="1:8" x14ac:dyDescent="0.35">
      <c r="A257" s="45"/>
      <c r="B257" s="45"/>
      <c r="C257" s="45"/>
      <c r="D257" s="45"/>
      <c r="E257" s="45"/>
      <c r="F257" s="45"/>
      <c r="G257" s="45"/>
      <c r="H257" s="45"/>
    </row>
    <row r="258" spans="1:8" x14ac:dyDescent="0.35">
      <c r="A258" s="45"/>
      <c r="B258" s="45"/>
      <c r="C258" s="45"/>
      <c r="D258" s="45"/>
      <c r="E258" s="45"/>
      <c r="F258" s="45"/>
      <c r="G258" s="45"/>
      <c r="H258" s="45"/>
    </row>
    <row r="259" spans="1:8" x14ac:dyDescent="0.35">
      <c r="A259" s="45"/>
      <c r="B259" s="45"/>
      <c r="C259" s="45"/>
      <c r="D259" s="45"/>
      <c r="E259" s="45"/>
      <c r="F259" s="45"/>
      <c r="G259" s="45"/>
      <c r="H259" s="45"/>
    </row>
    <row r="260" spans="1:8" x14ac:dyDescent="0.35">
      <c r="A260" s="45"/>
      <c r="B260" s="45"/>
      <c r="C260" s="45"/>
      <c r="D260" s="45"/>
      <c r="E260" s="45"/>
      <c r="F260" s="45"/>
      <c r="G260" s="45"/>
      <c r="H260" s="45"/>
    </row>
    <row r="261" spans="1:8" x14ac:dyDescent="0.35">
      <c r="A261" s="45"/>
      <c r="B261" s="45"/>
      <c r="C261" s="45"/>
      <c r="D261" s="45"/>
      <c r="E261" s="45"/>
      <c r="F261" s="45"/>
      <c r="G261" s="45"/>
      <c r="H261" s="45"/>
    </row>
    <row r="262" spans="1:8" x14ac:dyDescent="0.35">
      <c r="A262" s="45"/>
      <c r="B262" s="45"/>
      <c r="C262" s="45"/>
      <c r="D262" s="45"/>
      <c r="E262" s="45"/>
      <c r="F262" s="45"/>
      <c r="G262" s="45"/>
      <c r="H262" s="45"/>
    </row>
    <row r="263" spans="1:8" x14ac:dyDescent="0.35">
      <c r="A263" s="45"/>
      <c r="B263" s="45"/>
      <c r="C263" s="45"/>
      <c r="D263" s="45"/>
      <c r="E263" s="45"/>
      <c r="F263" s="45"/>
      <c r="G263" s="45"/>
      <c r="H263" s="45"/>
    </row>
    <row r="264" spans="1:8" x14ac:dyDescent="0.35">
      <c r="A264" s="45"/>
      <c r="B264" s="45"/>
      <c r="C264" s="45"/>
      <c r="D264" s="45"/>
      <c r="E264" s="45"/>
      <c r="F264" s="45"/>
      <c r="G264" s="45"/>
      <c r="H264" s="45"/>
    </row>
    <row r="265" spans="1:8" x14ac:dyDescent="0.35">
      <c r="A265" s="45"/>
      <c r="B265" s="45"/>
      <c r="C265" s="45"/>
      <c r="D265" s="45"/>
      <c r="E265" s="45"/>
      <c r="F265" s="45"/>
      <c r="G265" s="45"/>
      <c r="H265" s="45"/>
    </row>
    <row r="266" spans="1:8" x14ac:dyDescent="0.35">
      <c r="A266" s="45"/>
      <c r="B266" s="45"/>
      <c r="C266" s="45"/>
      <c r="D266" s="45"/>
      <c r="E266" s="45"/>
      <c r="F266" s="45"/>
      <c r="G266" s="45"/>
      <c r="H266" s="45"/>
    </row>
    <row r="267" spans="1:8" x14ac:dyDescent="0.35">
      <c r="A267" s="45"/>
      <c r="B267" s="45"/>
      <c r="C267" s="45"/>
      <c r="D267" s="45"/>
      <c r="E267" s="45"/>
      <c r="F267" s="45"/>
      <c r="G267" s="45"/>
      <c r="H267" s="45"/>
    </row>
    <row r="268" spans="1:8" x14ac:dyDescent="0.35">
      <c r="A268" s="45"/>
      <c r="B268" s="45"/>
      <c r="C268" s="45"/>
      <c r="D268" s="45"/>
      <c r="E268" s="45"/>
      <c r="F268" s="45"/>
      <c r="G268" s="45"/>
      <c r="H268" s="45"/>
    </row>
    <row r="269" spans="1:8" x14ac:dyDescent="0.35">
      <c r="A269" s="45"/>
      <c r="B269" s="45"/>
      <c r="C269" s="45"/>
      <c r="D269" s="45"/>
      <c r="E269" s="45"/>
      <c r="F269" s="45"/>
      <c r="G269" s="45"/>
      <c r="H269" s="45"/>
    </row>
    <row r="270" spans="1:8" x14ac:dyDescent="0.35">
      <c r="A270" s="45"/>
      <c r="B270" s="45"/>
      <c r="C270" s="45"/>
      <c r="D270" s="45"/>
      <c r="E270" s="45"/>
      <c r="F270" s="45"/>
      <c r="G270" s="45"/>
      <c r="H270" s="45"/>
    </row>
    <row r="271" spans="1:8" x14ac:dyDescent="0.35">
      <c r="A271" s="45"/>
      <c r="B271" s="45"/>
      <c r="C271" s="45"/>
      <c r="D271" s="45"/>
      <c r="E271" s="45"/>
      <c r="F271" s="45"/>
      <c r="G271" s="45"/>
      <c r="H271" s="45"/>
    </row>
    <row r="272" spans="1:8" x14ac:dyDescent="0.35">
      <c r="A272" s="45"/>
      <c r="B272" s="45"/>
      <c r="C272" s="45"/>
      <c r="D272" s="45"/>
      <c r="E272" s="45"/>
      <c r="F272" s="45"/>
      <c r="G272" s="45"/>
      <c r="H272" s="45"/>
    </row>
    <row r="273" spans="1:8" x14ac:dyDescent="0.35">
      <c r="A273" s="45"/>
      <c r="B273" s="45"/>
      <c r="C273" s="45"/>
      <c r="D273" s="45"/>
      <c r="E273" s="45"/>
      <c r="F273" s="45"/>
      <c r="G273" s="45"/>
      <c r="H273" s="45"/>
    </row>
    <row r="274" spans="1:8" x14ac:dyDescent="0.35">
      <c r="A274" s="45"/>
      <c r="B274" s="45"/>
      <c r="C274" s="45"/>
      <c r="D274" s="45"/>
      <c r="E274" s="45"/>
      <c r="F274" s="45"/>
      <c r="G274" s="45"/>
      <c r="H274" s="45"/>
    </row>
    <row r="275" spans="1:8" x14ac:dyDescent="0.35">
      <c r="A275" s="45"/>
      <c r="B275" s="45"/>
      <c r="C275" s="45"/>
      <c r="D275" s="45"/>
      <c r="E275" s="45"/>
      <c r="F275" s="45"/>
      <c r="G275" s="45"/>
      <c r="H275" s="45"/>
    </row>
    <row r="276" spans="1:8" x14ac:dyDescent="0.35">
      <c r="A276" s="45"/>
      <c r="B276" s="45"/>
      <c r="C276" s="45"/>
      <c r="D276" s="45"/>
      <c r="E276" s="45"/>
      <c r="F276" s="45"/>
      <c r="G276" s="45"/>
      <c r="H276" s="45"/>
    </row>
    <row r="277" spans="1:8" x14ac:dyDescent="0.35">
      <c r="A277" s="45"/>
      <c r="B277" s="45"/>
      <c r="C277" s="45"/>
      <c r="D277" s="45"/>
      <c r="E277" s="45"/>
      <c r="F277" s="45"/>
      <c r="G277" s="45"/>
      <c r="H277" s="45"/>
    </row>
    <row r="278" spans="1:8" x14ac:dyDescent="0.35">
      <c r="A278" s="45"/>
      <c r="B278" s="45"/>
      <c r="C278" s="45"/>
      <c r="D278" s="45"/>
      <c r="E278" s="45"/>
      <c r="F278" s="45"/>
      <c r="G278" s="45"/>
      <c r="H278" s="45"/>
    </row>
    <row r="279" spans="1:8" x14ac:dyDescent="0.35">
      <c r="A279" s="45"/>
      <c r="B279" s="45"/>
      <c r="C279" s="45"/>
      <c r="D279" s="45"/>
      <c r="E279" s="45"/>
      <c r="F279" s="45"/>
      <c r="G279" s="45"/>
      <c r="H279" s="45"/>
    </row>
    <row r="280" spans="1:8" x14ac:dyDescent="0.35">
      <c r="A280" s="45"/>
      <c r="B280" s="45"/>
      <c r="C280" s="45"/>
      <c r="D280" s="45"/>
      <c r="E280" s="45"/>
      <c r="F280" s="45"/>
      <c r="G280" s="45"/>
      <c r="H280" s="45"/>
    </row>
    <row r="281" spans="1:8" x14ac:dyDescent="0.35">
      <c r="A281" s="45"/>
      <c r="B281" s="45"/>
      <c r="C281" s="45"/>
      <c r="D281" s="45"/>
      <c r="E281" s="45"/>
      <c r="F281" s="45"/>
      <c r="G281" s="45"/>
      <c r="H281" s="45"/>
    </row>
    <row r="282" spans="1:8" x14ac:dyDescent="0.35">
      <c r="A282" s="45"/>
      <c r="B282" s="45"/>
      <c r="C282" s="45"/>
      <c r="D282" s="45"/>
      <c r="E282" s="45"/>
      <c r="F282" s="45"/>
      <c r="G282" s="45"/>
      <c r="H282" s="45"/>
    </row>
    <row r="283" spans="1:8" x14ac:dyDescent="0.35">
      <c r="A283" s="45"/>
      <c r="B283" s="45"/>
      <c r="C283" s="45"/>
      <c r="D283" s="45"/>
      <c r="E283" s="45"/>
      <c r="F283" s="45"/>
      <c r="G283" s="45"/>
      <c r="H283" s="45"/>
    </row>
    <row r="284" spans="1:8" x14ac:dyDescent="0.35">
      <c r="A284" s="45"/>
      <c r="B284" s="45"/>
      <c r="C284" s="45"/>
      <c r="D284" s="45"/>
      <c r="E284" s="45"/>
      <c r="F284" s="45"/>
      <c r="G284" s="45"/>
      <c r="H284" s="45"/>
    </row>
    <row r="285" spans="1:8" x14ac:dyDescent="0.35">
      <c r="A285" s="45"/>
      <c r="B285" s="45"/>
      <c r="C285" s="45"/>
      <c r="D285" s="45"/>
      <c r="E285" s="45"/>
      <c r="F285" s="45"/>
      <c r="G285" s="45"/>
      <c r="H285" s="45"/>
    </row>
    <row r="286" spans="1:8" x14ac:dyDescent="0.35">
      <c r="A286" s="45"/>
      <c r="B286" s="45"/>
      <c r="C286" s="45"/>
      <c r="D286" s="45"/>
      <c r="E286" s="45"/>
      <c r="F286" s="45"/>
      <c r="G286" s="45"/>
      <c r="H286" s="45"/>
    </row>
    <row r="287" spans="1:8" x14ac:dyDescent="0.35">
      <c r="A287" s="45"/>
      <c r="B287" s="45"/>
      <c r="C287" s="45"/>
      <c r="D287" s="45"/>
      <c r="E287" s="45"/>
      <c r="F287" s="45"/>
      <c r="G287" s="45"/>
      <c r="H287" s="45"/>
    </row>
    <row r="288" spans="1:8" x14ac:dyDescent="0.35">
      <c r="A288" s="45"/>
      <c r="B288" s="45"/>
      <c r="C288" s="45"/>
      <c r="D288" s="45"/>
      <c r="E288" s="45"/>
      <c r="F288" s="45"/>
      <c r="G288" s="45"/>
      <c r="H288" s="45"/>
    </row>
    <row r="289" spans="1:10" x14ac:dyDescent="0.35">
      <c r="A289" s="45"/>
      <c r="B289" s="45"/>
      <c r="C289" s="45"/>
      <c r="D289" s="45"/>
      <c r="E289" s="45"/>
      <c r="F289" s="45"/>
      <c r="G289" s="45"/>
      <c r="H289" s="45"/>
    </row>
    <row r="290" spans="1:10" x14ac:dyDescent="0.35">
      <c r="A290" s="45"/>
      <c r="B290" s="45"/>
      <c r="C290" s="45"/>
      <c r="D290" s="45"/>
      <c r="E290" s="45"/>
      <c r="F290" s="45"/>
      <c r="G290" s="45"/>
      <c r="H290" s="45"/>
    </row>
    <row r="291" spans="1:10" s="45" customFormat="1" x14ac:dyDescent="0.35">
      <c r="J291" s="290"/>
    </row>
    <row r="292" spans="1:10" x14ac:dyDescent="0.35"/>
    <row r="293" spans="1:10" x14ac:dyDescent="0.35"/>
    <row r="294" spans="1:10" x14ac:dyDescent="0.35"/>
    <row r="295" spans="1:10" x14ac:dyDescent="0.35"/>
    <row r="296" spans="1:10" x14ac:dyDescent="0.35"/>
    <row r="297" spans="1:10" x14ac:dyDescent="0.35"/>
    <row r="298" spans="1:10" x14ac:dyDescent="0.35"/>
    <row r="299" spans="1:10" x14ac:dyDescent="0.35"/>
  </sheetData>
  <sheetProtection algorithmName="SHA-512" hashValue="5VDD1p34AjwGbOaPg5zFU5L6UZ1dGpG+0z8OlS3narjyDl32kZxxu3ztqmJ7JmXKrES3Z+z6XT2RURQsSj9PbA==" saltValue="fy249fH34mNeic769+bqEQ==" spinCount="100000" sheet="1" insertRows="0"/>
  <mergeCells count="89">
    <mergeCell ref="B94:C94"/>
    <mergeCell ref="B95:C95"/>
    <mergeCell ref="B92:C92"/>
    <mergeCell ref="B105:F105"/>
    <mergeCell ref="F108:G108"/>
    <mergeCell ref="B97:C97"/>
    <mergeCell ref="B108:E108"/>
    <mergeCell ref="B96:C96"/>
    <mergeCell ref="B106:D106"/>
    <mergeCell ref="D72:G72"/>
    <mergeCell ref="B87:C87"/>
    <mergeCell ref="B53:C53"/>
    <mergeCell ref="B83:C83"/>
    <mergeCell ref="B63:C63"/>
    <mergeCell ref="A16:A37"/>
    <mergeCell ref="B26:C26"/>
    <mergeCell ref="B27:C27"/>
    <mergeCell ref="D52:G52"/>
    <mergeCell ref="D62:G62"/>
    <mergeCell ref="B30:C30"/>
    <mergeCell ref="B22:F22"/>
    <mergeCell ref="B25:C25"/>
    <mergeCell ref="A39:A197"/>
    <mergeCell ref="B31:C31"/>
    <mergeCell ref="B32:C32"/>
    <mergeCell ref="B33:C33"/>
    <mergeCell ref="B34:C34"/>
    <mergeCell ref="B72:C72"/>
    <mergeCell ref="B84:C84"/>
    <mergeCell ref="B51:C51"/>
    <mergeCell ref="B88:C88"/>
    <mergeCell ref="B89:C89"/>
    <mergeCell ref="B90:C90"/>
    <mergeCell ref="B93:C93"/>
    <mergeCell ref="B86:C86"/>
    <mergeCell ref="B19:D19"/>
    <mergeCell ref="B4:G4"/>
    <mergeCell ref="B16:F16"/>
    <mergeCell ref="B28:C28"/>
    <mergeCell ref="B29:C29"/>
    <mergeCell ref="C14:F14"/>
    <mergeCell ref="G42:G43"/>
    <mergeCell ref="B150:C150"/>
    <mergeCell ref="B151:C151"/>
    <mergeCell ref="B85:C85"/>
    <mergeCell ref="F131:G135"/>
    <mergeCell ref="B98:C98"/>
    <mergeCell ref="B99:C99"/>
    <mergeCell ref="B100:C100"/>
    <mergeCell ref="B101:C101"/>
    <mergeCell ref="B102:C102"/>
    <mergeCell ref="F130:G130"/>
    <mergeCell ref="F110:G114"/>
    <mergeCell ref="F117:G121"/>
    <mergeCell ref="F124:G128"/>
    <mergeCell ref="F116:G116"/>
    <mergeCell ref="B147:C147"/>
    <mergeCell ref="B2:D2"/>
    <mergeCell ref="B154:E155"/>
    <mergeCell ref="B153:E153"/>
    <mergeCell ref="B103:C103"/>
    <mergeCell ref="B139:C139"/>
    <mergeCell ref="B141:C141"/>
    <mergeCell ref="B142:C142"/>
    <mergeCell ref="B143:C143"/>
    <mergeCell ref="B152:C152"/>
    <mergeCell ref="B148:C148"/>
    <mergeCell ref="B144:C144"/>
    <mergeCell ref="B145:C145"/>
    <mergeCell ref="B146:C146"/>
    <mergeCell ref="B39:C39"/>
    <mergeCell ref="B73:C73"/>
    <mergeCell ref="B36:E36"/>
    <mergeCell ref="B138:C138"/>
    <mergeCell ref="F123:G123"/>
    <mergeCell ref="F109:G109"/>
    <mergeCell ref="B137:E137"/>
    <mergeCell ref="B140:C140"/>
    <mergeCell ref="B251:D255"/>
    <mergeCell ref="A232:C232"/>
    <mergeCell ref="A235:A239"/>
    <mergeCell ref="A241:A248"/>
    <mergeCell ref="B149:C149"/>
    <mergeCell ref="C229:D230"/>
    <mergeCell ref="B208:E208"/>
    <mergeCell ref="E198:G198"/>
    <mergeCell ref="B204:C204"/>
    <mergeCell ref="B205:C205"/>
    <mergeCell ref="B203:C203"/>
  </mergeCells>
  <conditionalFormatting sqref="E210:H210 E199:H200 D203:D205 F201:H209">
    <cfRule type="containsText" dxfId="22" priority="18" operator="containsText" text="nesedí">
      <formula>NOT(ISERROR(SEARCH("nesedí",D199)))</formula>
    </cfRule>
    <cfRule type="containsText" dxfId="21" priority="19" operator="containsText" text="OK">
      <formula>NOT(ISERROR(SEARCH("OK",D199)))</formula>
    </cfRule>
  </conditionalFormatting>
  <conditionalFormatting sqref="D42:E42">
    <cfRule type="expression" dxfId="20" priority="14">
      <formula>$C$42+$C$43&gt;1</formula>
    </cfRule>
  </conditionalFormatting>
  <conditionalFormatting sqref="E42">
    <cfRule type="expression" dxfId="19" priority="13">
      <formula>$C$42+$C$43&gt;1</formula>
    </cfRule>
  </conditionalFormatting>
  <conditionalFormatting sqref="E45">
    <cfRule type="expression" dxfId="18" priority="12">
      <formula>$C$45&gt;1</formula>
    </cfRule>
  </conditionalFormatting>
  <conditionalFormatting sqref="D45:E45">
    <cfRule type="expression" dxfId="17" priority="11">
      <formula>$C$45&gt;1</formula>
    </cfRule>
  </conditionalFormatting>
  <conditionalFormatting sqref="G42:G43 G45">
    <cfRule type="containsText" dxfId="16" priority="10" operator="containsText" text="nákladovosti">
      <formula>NOT(ISERROR(SEARCH("nákladovosti",G42)))</formula>
    </cfRule>
  </conditionalFormatting>
  <conditionalFormatting sqref="E198">
    <cfRule type="containsText" dxfId="15" priority="9" operator="containsText" text="Nesoulad">
      <formula>NOT(ISERROR(SEARCH("Nesoulad",E198)))</formula>
    </cfRule>
  </conditionalFormatting>
  <conditionalFormatting sqref="E84:F84">
    <cfRule type="expression" dxfId="14" priority="8">
      <formula>$D$84&gt;1</formula>
    </cfRule>
  </conditionalFormatting>
  <conditionalFormatting sqref="E93:F93">
    <cfRule type="expression" dxfId="13" priority="7">
      <formula>$D$93&gt;1</formula>
    </cfRule>
  </conditionalFormatting>
  <conditionalFormatting sqref="C229">
    <cfRule type="expression" dxfId="12" priority="6">
      <formula>ABS($C$225-SUM($C$226:$C$228))&gt;0.1</formula>
    </cfRule>
  </conditionalFormatting>
  <conditionalFormatting sqref="B251:D255">
    <cfRule type="containsText" dxfId="11" priority="2" operator="containsText" text="Pokyny_k_vyplnění">
      <formula>NOT(ISERROR(SEARCH("Pokyny_k_vyplnění",B251)))</formula>
    </cfRule>
    <cfRule type="containsText" dxfId="10" priority="3" operator="containsText" text="Výstavba">
      <formula>NOT(ISERROR(SEARCH("Výstavba",B251)))</formula>
    </cfRule>
    <cfRule type="containsText" dxfId="9" priority="4" operator="containsText" text="nesplňuje">
      <formula>NOT(ISERROR(SEARCH("nesplňuje",B251)))</formula>
    </cfRule>
    <cfRule type="containsText" dxfId="8" priority="5" operator="containsText" text="dosahuje">
      <formula>NOT(ISERROR(SEARCH("dosahuje",B251)))</formula>
    </cfRule>
  </conditionalFormatting>
  <conditionalFormatting sqref="B106:D106">
    <cfRule type="containsText" dxfId="7" priority="1" operator="containsText" text="Pozor">
      <formula>NOT(ISERROR(SEARCH("Pozor",B106)))</formula>
    </cfRule>
  </conditionalFormatting>
  <pageMargins left="0.46363636363636362" right="0.7" top="0.56666666666666665" bottom="0.78740157499999996" header="0.3" footer="0.3"/>
  <pageSetup paperSize="9" scale="61" fitToHeight="0" orientation="portrait" r:id="rId1"/>
  <rowBreaks count="4" manualBreakCount="4">
    <brk id="49" min="1" max="7" man="1"/>
    <brk id="91" min="1" max="7" man="1"/>
    <brk id="135" min="1" max="7" man="1"/>
    <brk id="199" min="1" max="7" man="1"/>
  </rowBreaks>
  <colBreaks count="3" manualBreakCount="3">
    <brk id="1" max="1048575" man="1"/>
    <brk id="4" max="281" man="1"/>
    <brk id="8" max="233" man="1"/>
  </colBreaks>
  <ignoredErrors>
    <ignoredError sqref="C220 C215:C216 C219 C221:C222 D6:G6 D5:G5" emptyCellReference="1"/>
    <ignoredError sqref="E217:E224 E226:E228 E213:E216" twoDigitTextYear="1"/>
    <ignoredError sqref="I64:I70 C5:C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1</xdr:col>
                    <xdr:colOff>1898650</xdr:colOff>
                    <xdr:row>13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Drop Down 4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514350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Drop Down 5">
              <controlPr defaultSize="0" autoLine="0" autoPict="0">
                <anchor moveWithCells="1">
                  <from>
                    <xdr:col>1</xdr:col>
                    <xdr:colOff>12700</xdr:colOff>
                    <xdr:row>19</xdr:row>
                    <xdr:rowOff>12700</xdr:rowOff>
                  </from>
                  <to>
                    <xdr:col>3</xdr:col>
                    <xdr:colOff>1060450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Drop Down 6">
              <controlPr defaultSize="0" autoLine="0" autoPict="0">
                <anchor moveWithCells="1">
                  <from>
                    <xdr:col>0</xdr:col>
                    <xdr:colOff>171450</xdr:colOff>
                    <xdr:row>22</xdr:row>
                    <xdr:rowOff>12700</xdr:rowOff>
                  </from>
                  <to>
                    <xdr:col>6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3</xdr:col>
                    <xdr:colOff>400050</xdr:colOff>
                    <xdr:row>25</xdr:row>
                    <xdr:rowOff>222250</xdr:rowOff>
                  </from>
                  <to>
                    <xdr:col>3</xdr:col>
                    <xdr:colOff>603250</xdr:colOff>
                    <xdr:row>25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3</xdr:col>
                    <xdr:colOff>400050</xdr:colOff>
                    <xdr:row>26</xdr:row>
                    <xdr:rowOff>298450</xdr:rowOff>
                  </from>
                  <to>
                    <xdr:col>3</xdr:col>
                    <xdr:colOff>609600</xdr:colOff>
                    <xdr:row>26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0" name="Check Box 37">
              <controlPr defaultSize="0" autoFill="0" autoLine="0" autoPict="0">
                <anchor moveWithCells="1">
                  <from>
                    <xdr:col>3</xdr:col>
                    <xdr:colOff>400050</xdr:colOff>
                    <xdr:row>27</xdr:row>
                    <xdr:rowOff>19050</xdr:rowOff>
                  </from>
                  <to>
                    <xdr:col>3</xdr:col>
                    <xdr:colOff>609600</xdr:colOff>
                    <xdr:row>27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1" name="Check Box 38">
              <controlPr defaultSize="0" autoFill="0" autoLine="0" autoPict="0">
                <anchor moveWithCells="1">
                  <from>
                    <xdr:col>3</xdr:col>
                    <xdr:colOff>400050</xdr:colOff>
                    <xdr:row>28</xdr:row>
                    <xdr:rowOff>19050</xdr:rowOff>
                  </from>
                  <to>
                    <xdr:col>3</xdr:col>
                    <xdr:colOff>609600</xdr:colOff>
                    <xdr:row>28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2" name="Check Box 40">
              <controlPr defaultSize="0" autoFill="0" autoLine="0" autoPict="0">
                <anchor moveWithCells="1">
                  <from>
                    <xdr:col>3</xdr:col>
                    <xdr:colOff>400050</xdr:colOff>
                    <xdr:row>29</xdr:row>
                    <xdr:rowOff>12700</xdr:rowOff>
                  </from>
                  <to>
                    <xdr:col>3</xdr:col>
                    <xdr:colOff>609600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3" name="Check Box 41">
              <controlPr defaultSize="0" autoFill="0" autoLine="0" autoPict="0">
                <anchor moveWithCells="1">
                  <from>
                    <xdr:col>3</xdr:col>
                    <xdr:colOff>400050</xdr:colOff>
                    <xdr:row>30</xdr:row>
                    <xdr:rowOff>12700</xdr:rowOff>
                  </from>
                  <to>
                    <xdr:col>3</xdr:col>
                    <xdr:colOff>609600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4" name="Check Box 42">
              <controlPr defaultSize="0" autoFill="0" autoLine="0" autoPict="0">
                <anchor moveWithCells="1">
                  <from>
                    <xdr:col>3</xdr:col>
                    <xdr:colOff>400050</xdr:colOff>
                    <xdr:row>31</xdr:row>
                    <xdr:rowOff>19050</xdr:rowOff>
                  </from>
                  <to>
                    <xdr:col>3</xdr:col>
                    <xdr:colOff>609600</xdr:colOff>
                    <xdr:row>31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5" name="Check Box 43">
              <controlPr defaultSize="0" autoFill="0" autoLine="0" autoPict="0">
                <anchor moveWithCells="1">
                  <from>
                    <xdr:col>3</xdr:col>
                    <xdr:colOff>400050</xdr:colOff>
                    <xdr:row>32</xdr:row>
                    <xdr:rowOff>19050</xdr:rowOff>
                  </from>
                  <to>
                    <xdr:col>3</xdr:col>
                    <xdr:colOff>609600</xdr:colOff>
                    <xdr:row>32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6" name="Check Box 44">
              <controlPr defaultSize="0" autoFill="0" autoLine="0" autoPict="0">
                <anchor moveWithCells="1">
                  <from>
                    <xdr:col>3</xdr:col>
                    <xdr:colOff>400050</xdr:colOff>
                    <xdr:row>33</xdr:row>
                    <xdr:rowOff>19050</xdr:rowOff>
                  </from>
                  <to>
                    <xdr:col>3</xdr:col>
                    <xdr:colOff>609600</xdr:colOff>
                    <xdr:row>33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7" name="Check Box 45">
              <controlPr defaultSize="0" autoFill="0" autoLine="0" autoPict="0">
                <anchor moveWithCells="1">
                  <from>
                    <xdr:col>1</xdr:col>
                    <xdr:colOff>1555750</xdr:colOff>
                    <xdr:row>24</xdr:row>
                    <xdr:rowOff>31750</xdr:rowOff>
                  </from>
                  <to>
                    <xdr:col>1</xdr:col>
                    <xdr:colOff>1765300</xdr:colOff>
                    <xdr:row>24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8" name="Drop Down 47">
              <controlPr defaultSize="0" autoLine="0" autoPict="0">
                <anchor moveWithCells="1">
                  <from>
                    <xdr:col>1</xdr:col>
                    <xdr:colOff>12700</xdr:colOff>
                    <xdr:row>36</xdr:row>
                    <xdr:rowOff>12700</xdr:rowOff>
                  </from>
                  <to>
                    <xdr:col>1</xdr:col>
                    <xdr:colOff>1943100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9" name="Drop Down 48">
              <controlPr defaultSize="0" autoLine="0" autoPict="0">
                <anchor moveWithCells="1">
                  <from>
                    <xdr:col>0</xdr:col>
                    <xdr:colOff>171450</xdr:colOff>
                    <xdr:row>8</xdr:row>
                    <xdr:rowOff>0</xdr:rowOff>
                  </from>
                  <to>
                    <xdr:col>4</xdr:col>
                    <xdr:colOff>546100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20" name="Drop Down 55">
              <controlPr defaultSize="0" autoLine="0" autoPict="0">
                <anchor moveWithCells="1">
                  <from>
                    <xdr:col>0</xdr:col>
                    <xdr:colOff>171450</xdr:colOff>
                    <xdr:row>9</xdr:row>
                    <xdr:rowOff>19050</xdr:rowOff>
                  </from>
                  <to>
                    <xdr:col>4</xdr:col>
                    <xdr:colOff>546100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21" name="Drop Down 56">
              <controlPr defaultSize="0" autoLine="0" autoPict="0">
                <anchor moveWithCells="1">
                  <from>
                    <xdr:col>0</xdr:col>
                    <xdr:colOff>171450</xdr:colOff>
                    <xdr:row>9</xdr:row>
                    <xdr:rowOff>222250</xdr:rowOff>
                  </from>
                  <to>
                    <xdr:col>4</xdr:col>
                    <xdr:colOff>546100</xdr:colOff>
                    <xdr:row>10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22" name="Drop Down 67">
              <controlPr defaultSize="0" autoLine="0" autoPict="0">
                <anchor moveWithCells="1">
                  <from>
                    <xdr:col>1</xdr:col>
                    <xdr:colOff>0</xdr:colOff>
                    <xdr:row>104</xdr:row>
                    <xdr:rowOff>12700</xdr:rowOff>
                  </from>
                  <to>
                    <xdr:col>7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3" name="Group Box 71">
              <controlPr defaultSize="0" autoFill="0" autoPict="0">
                <anchor moveWithCells="1">
                  <from>
                    <xdr:col>5</xdr:col>
                    <xdr:colOff>0</xdr:colOff>
                    <xdr:row>108</xdr:row>
                    <xdr:rowOff>381000</xdr:rowOff>
                  </from>
                  <to>
                    <xdr:col>6</xdr:col>
                    <xdr:colOff>1720850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4" name="Group Box 72">
              <controlPr defaultSize="0" autoFill="0" autoPict="0">
                <anchor moveWithCells="1">
                  <from>
                    <xdr:col>4</xdr:col>
                    <xdr:colOff>1295400</xdr:colOff>
                    <xdr:row>116</xdr:row>
                    <xdr:rowOff>12700</xdr:rowOff>
                  </from>
                  <to>
                    <xdr:col>6</xdr:col>
                    <xdr:colOff>1733550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5" name="Group Box 73">
              <controlPr defaultSize="0" autoFill="0" autoPict="0">
                <anchor moveWithCells="1">
                  <from>
                    <xdr:col>5</xdr:col>
                    <xdr:colOff>0</xdr:colOff>
                    <xdr:row>123</xdr:row>
                    <xdr:rowOff>12700</xdr:rowOff>
                  </from>
                  <to>
                    <xdr:col>6</xdr:col>
                    <xdr:colOff>1727200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6" name="Group Box 74">
              <controlPr defaultSize="0" autoFill="0" autoPict="0">
                <anchor moveWithCells="1">
                  <from>
                    <xdr:col>5</xdr:col>
                    <xdr:colOff>12700</xdr:colOff>
                    <xdr:row>130</xdr:row>
                    <xdr:rowOff>12700</xdr:rowOff>
                  </from>
                  <to>
                    <xdr:col>7</xdr:col>
                    <xdr:colOff>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7" name="Option Button 75">
              <controlPr defaultSize="0" autoFill="0" autoLine="0" autoPict="0">
                <anchor moveWithCells="1">
                  <from>
                    <xdr:col>5</xdr:col>
                    <xdr:colOff>266700</xdr:colOff>
                    <xdr:row>110</xdr:row>
                    <xdr:rowOff>203200</xdr:rowOff>
                  </from>
                  <to>
                    <xdr:col>5</xdr:col>
                    <xdr:colOff>857250</xdr:colOff>
                    <xdr:row>111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8" name="Option Button 76">
              <controlPr defaultSize="0" autoFill="0" autoLine="0" autoPict="0">
                <anchor moveWithCells="1">
                  <from>
                    <xdr:col>6</xdr:col>
                    <xdr:colOff>127000</xdr:colOff>
                    <xdr:row>110</xdr:row>
                    <xdr:rowOff>203200</xdr:rowOff>
                  </from>
                  <to>
                    <xdr:col>6</xdr:col>
                    <xdr:colOff>755650</xdr:colOff>
                    <xdr:row>111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9" name="Option Button 77">
              <controlPr defaultSize="0" autoFill="0" autoLine="0" autoPict="0">
                <anchor moveWithCells="1">
                  <from>
                    <xdr:col>6</xdr:col>
                    <xdr:colOff>800100</xdr:colOff>
                    <xdr:row>110</xdr:row>
                    <xdr:rowOff>184150</xdr:rowOff>
                  </from>
                  <to>
                    <xdr:col>6</xdr:col>
                    <xdr:colOff>1295400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30" name="Option Button 78">
              <controlPr defaultSize="0" autoFill="0" autoLine="0" autoPict="0">
                <anchor moveWithCells="1">
                  <from>
                    <xdr:col>5</xdr:col>
                    <xdr:colOff>247650</xdr:colOff>
                    <xdr:row>117</xdr:row>
                    <xdr:rowOff>171450</xdr:rowOff>
                  </from>
                  <to>
                    <xdr:col>5</xdr:col>
                    <xdr:colOff>736600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31" name="Option Button 79">
              <controlPr defaultSize="0" autoFill="0" autoLine="0" autoPict="0">
                <anchor moveWithCells="1">
                  <from>
                    <xdr:col>6</xdr:col>
                    <xdr:colOff>88900</xdr:colOff>
                    <xdr:row>117</xdr:row>
                    <xdr:rowOff>171450</xdr:rowOff>
                  </from>
                  <to>
                    <xdr:col>6</xdr:col>
                    <xdr:colOff>603250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32" name="Option Button 80">
              <controlPr defaultSize="0" autoFill="0" autoLine="0" autoPict="0">
                <anchor moveWithCells="1">
                  <from>
                    <xdr:col>6</xdr:col>
                    <xdr:colOff>774700</xdr:colOff>
                    <xdr:row>117</xdr:row>
                    <xdr:rowOff>171450</xdr:rowOff>
                  </from>
                  <to>
                    <xdr:col>6</xdr:col>
                    <xdr:colOff>1238250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33" name="Option Button 81">
              <controlPr defaultSize="0" autoFill="0" autoLine="0" autoPict="0">
                <anchor moveWithCells="1">
                  <from>
                    <xdr:col>5</xdr:col>
                    <xdr:colOff>241300</xdr:colOff>
                    <xdr:row>125</xdr:row>
                    <xdr:rowOff>0</xdr:rowOff>
                  </from>
                  <to>
                    <xdr:col>5</xdr:col>
                    <xdr:colOff>831850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4" name="Option Button 82">
              <controlPr defaultSize="0" autoFill="0" autoLine="0" autoPict="0">
                <anchor moveWithCells="1">
                  <from>
                    <xdr:col>6</xdr:col>
                    <xdr:colOff>95250</xdr:colOff>
                    <xdr:row>124</xdr:row>
                    <xdr:rowOff>184150</xdr:rowOff>
                  </from>
                  <to>
                    <xdr:col>6</xdr:col>
                    <xdr:colOff>723900</xdr:colOff>
                    <xdr:row>126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35" name="Option Button 84">
              <controlPr defaultSize="0" autoFill="0" autoLine="0" autoPict="0">
                <anchor moveWithCells="1">
                  <from>
                    <xdr:col>5</xdr:col>
                    <xdr:colOff>279400</xdr:colOff>
                    <xdr:row>132</xdr:row>
                    <xdr:rowOff>12700</xdr:rowOff>
                  </from>
                  <to>
                    <xdr:col>5</xdr:col>
                    <xdr:colOff>869950</xdr:colOff>
                    <xdr:row>133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36" name="Option Button 85">
              <controlPr defaultSize="0" autoFill="0" autoLine="0" autoPict="0">
                <anchor moveWithCells="1">
                  <from>
                    <xdr:col>6</xdr:col>
                    <xdr:colOff>133350</xdr:colOff>
                    <xdr:row>132</xdr:row>
                    <xdr:rowOff>12700</xdr:rowOff>
                  </from>
                  <to>
                    <xdr:col>6</xdr:col>
                    <xdr:colOff>762000</xdr:colOff>
                    <xdr:row>133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37" name="Group Box 91">
              <controlPr defaultSize="0" autoFill="0" autoPict="0">
                <anchor moveWithCells="1">
                  <from>
                    <xdr:col>2</xdr:col>
                    <xdr:colOff>0</xdr:colOff>
                    <xdr:row>199</xdr:row>
                    <xdr:rowOff>203200</xdr:rowOff>
                  </from>
                  <to>
                    <xdr:col>3</xdr:col>
                    <xdr:colOff>0</xdr:colOff>
                    <xdr:row>201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38" name="Option Button 92">
              <controlPr defaultSize="0" autoFill="0" autoLine="0" autoPict="0">
                <anchor moveWithCells="1">
                  <from>
                    <xdr:col>2</xdr:col>
                    <xdr:colOff>260350</xdr:colOff>
                    <xdr:row>200</xdr:row>
                    <xdr:rowOff>50800</xdr:rowOff>
                  </from>
                  <to>
                    <xdr:col>2</xdr:col>
                    <xdr:colOff>781050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39" name="Option Button 93">
              <controlPr defaultSize="0" autoFill="0" autoLine="0" autoPict="0">
                <anchor moveWithCells="1">
                  <from>
                    <xdr:col>2</xdr:col>
                    <xdr:colOff>850900</xdr:colOff>
                    <xdr:row>200</xdr:row>
                    <xdr:rowOff>50800</xdr:rowOff>
                  </from>
                  <to>
                    <xdr:col>2</xdr:col>
                    <xdr:colOff>1289050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40" name="Option Button 103">
              <controlPr defaultSize="0" autoFill="0" autoLine="0" autoPict="0">
                <anchor moveWithCells="1">
                  <from>
                    <xdr:col>6</xdr:col>
                    <xdr:colOff>781050</xdr:colOff>
                    <xdr:row>124</xdr:row>
                    <xdr:rowOff>184150</xdr:rowOff>
                  </from>
                  <to>
                    <xdr:col>6</xdr:col>
                    <xdr:colOff>1257300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41" name="Option Button 104">
              <controlPr defaultSize="0" autoFill="0" autoLine="0" autoPict="0">
                <anchor moveWithCells="1">
                  <from>
                    <xdr:col>6</xdr:col>
                    <xdr:colOff>812800</xdr:colOff>
                    <xdr:row>131</xdr:row>
                    <xdr:rowOff>184150</xdr:rowOff>
                  </from>
                  <to>
                    <xdr:col>6</xdr:col>
                    <xdr:colOff>1333500</xdr:colOff>
                    <xdr:row>133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42" name="Check Box 109">
              <controlPr defaultSize="0" autoFill="0" autoLine="0" autoPict="0">
                <anchor moveWithCells="1">
                  <from>
                    <xdr:col>1</xdr:col>
                    <xdr:colOff>2108200</xdr:colOff>
                    <xdr:row>201</xdr:row>
                    <xdr:rowOff>127000</xdr:rowOff>
                  </from>
                  <to>
                    <xdr:col>1</xdr:col>
                    <xdr:colOff>2514600</xdr:colOff>
                    <xdr:row>203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43" name="Check Box 110">
              <controlPr defaultSize="0" autoFill="0" autoLine="0" autoPict="0">
                <anchor moveWithCells="1">
                  <from>
                    <xdr:col>3</xdr:col>
                    <xdr:colOff>476250</xdr:colOff>
                    <xdr:row>203</xdr:row>
                    <xdr:rowOff>69850</xdr:rowOff>
                  </from>
                  <to>
                    <xdr:col>3</xdr:col>
                    <xdr:colOff>895350</xdr:colOff>
                    <xdr:row>203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44" name="Check Box 111">
              <controlPr defaultSize="0" autoFill="0" autoLine="0" autoPict="0">
                <anchor moveWithCells="1">
                  <from>
                    <xdr:col>3</xdr:col>
                    <xdr:colOff>488950</xdr:colOff>
                    <xdr:row>204</xdr:row>
                    <xdr:rowOff>0</xdr:rowOff>
                  </from>
                  <to>
                    <xdr:col>3</xdr:col>
                    <xdr:colOff>1098550</xdr:colOff>
                    <xdr:row>204</xdr:row>
                    <xdr:rowOff>222250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'zdroj#1'!$N$47:$N$50</xm:f>
          </x14:formula1>
          <xm:sqref>E42 E45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6"/>
  <dimension ref="A1:AK76"/>
  <sheetViews>
    <sheetView topLeftCell="G34" zoomScale="85" zoomScaleNormal="85" workbookViewId="0">
      <selection activeCell="I65" sqref="I65"/>
    </sheetView>
  </sheetViews>
  <sheetFormatPr defaultRowHeight="14.5" x14ac:dyDescent="0.35"/>
  <cols>
    <col min="1" max="1" width="11.81640625" bestFit="1" customWidth="1"/>
    <col min="2" max="2" width="13.1796875" customWidth="1"/>
    <col min="3" max="3" width="10.1796875" bestFit="1" customWidth="1"/>
    <col min="8" max="8" width="12.453125" customWidth="1"/>
    <col min="9" max="9" width="14.7265625" customWidth="1"/>
    <col min="12" max="12" width="11.81640625" bestFit="1" customWidth="1"/>
    <col min="14" max="14" width="17.1796875" customWidth="1"/>
    <col min="15" max="15" width="10.54296875" customWidth="1"/>
    <col min="19" max="19" width="11.81640625" customWidth="1"/>
    <col min="20" max="20" width="11.81640625" bestFit="1" customWidth="1"/>
  </cols>
  <sheetData>
    <row r="1" spans="1:20" x14ac:dyDescent="0.35">
      <c r="A1">
        <v>1</v>
      </c>
      <c r="B1" t="s">
        <v>0</v>
      </c>
      <c r="G1">
        <v>1</v>
      </c>
      <c r="H1" t="s">
        <v>27</v>
      </c>
      <c r="J1">
        <v>1</v>
      </c>
      <c r="K1" t="s">
        <v>231</v>
      </c>
      <c r="L1" t="s">
        <v>367</v>
      </c>
      <c r="M1" t="s">
        <v>368</v>
      </c>
    </row>
    <row r="2" spans="1:20" x14ac:dyDescent="0.35">
      <c r="B2" t="s">
        <v>1</v>
      </c>
      <c r="G2" s="6" t="str">
        <f>CHOOSE(G1,"Irelevantní",10,7,5,3,1,"Irelevantní")</f>
        <v>Irelevantní</v>
      </c>
      <c r="H2" s="1" t="s">
        <v>23</v>
      </c>
      <c r="J2">
        <v>1</v>
      </c>
      <c r="K2" s="2" t="s">
        <v>352</v>
      </c>
      <c r="L2" s="2" t="s">
        <v>352</v>
      </c>
      <c r="M2" s="2" t="s">
        <v>352</v>
      </c>
    </row>
    <row r="3" spans="1:20" x14ac:dyDescent="0.35">
      <c r="B3" t="s">
        <v>3</v>
      </c>
      <c r="H3" s="1" t="s">
        <v>26</v>
      </c>
      <c r="J3">
        <v>1</v>
      </c>
      <c r="K3" s="3" t="s">
        <v>28</v>
      </c>
      <c r="L3" s="3" t="s">
        <v>28</v>
      </c>
      <c r="M3" s="3" t="s">
        <v>28</v>
      </c>
    </row>
    <row r="4" spans="1:20" x14ac:dyDescent="0.35">
      <c r="B4" t="s">
        <v>2</v>
      </c>
      <c r="H4" s="1" t="s">
        <v>248</v>
      </c>
      <c r="K4" s="3" t="s">
        <v>29</v>
      </c>
      <c r="L4" s="3" t="s">
        <v>29</v>
      </c>
      <c r="M4" s="3" t="s">
        <v>29</v>
      </c>
    </row>
    <row r="5" spans="1:20" x14ac:dyDescent="0.35">
      <c r="H5" s="1" t="s">
        <v>24</v>
      </c>
      <c r="K5" s="3"/>
    </row>
    <row r="6" spans="1:20" x14ac:dyDescent="0.35">
      <c r="A6">
        <v>1</v>
      </c>
      <c r="B6" t="s">
        <v>8</v>
      </c>
      <c r="H6" s="1" t="s">
        <v>25</v>
      </c>
      <c r="K6" s="4"/>
    </row>
    <row r="7" spans="1:20" x14ac:dyDescent="0.35">
      <c r="A7" s="6" t="str">
        <f>CHOOSE(A6,"Nevyplněno",10,8,5,1)</f>
        <v>Nevyplněno</v>
      </c>
      <c r="B7" t="s">
        <v>4</v>
      </c>
      <c r="H7" s="1" t="s">
        <v>12</v>
      </c>
      <c r="J7" s="6" t="str">
        <f>CHOOSE(J1,"vybete Opatření #1 na listě Projekt#1",K2,K3,K4)</f>
        <v>vybete Opatření #1 na listě Projekt#1</v>
      </c>
      <c r="K7" s="6" t="str">
        <f>CHOOSE(J1,K1,K2,K3,K4)</f>
        <v>vybete Opatření #1</v>
      </c>
      <c r="N7" s="6" t="str">
        <f>IF(K7=K1,"#1 Nevybráno",K7)</f>
        <v>#1 Nevybráno</v>
      </c>
    </row>
    <row r="8" spans="1:20" x14ac:dyDescent="0.35">
      <c r="B8" t="s">
        <v>5</v>
      </c>
      <c r="J8" s="6" t="str">
        <f>CHOOSE(J2,"vybete Opatření #2 na listě Projekt#1 je-li relevantní",K2,K3,K4)</f>
        <v>vybete Opatření #2 na listě Projekt#1 je-li relevantní</v>
      </c>
      <c r="K8" s="6" t="str">
        <f>CHOOSE(J2,L1,K2,K3,K4)</f>
        <v>vybete Opatření #2 je-li relevantní</v>
      </c>
      <c r="N8" s="6" t="str">
        <f>IF(K8=L1,"",K8)</f>
        <v/>
      </c>
    </row>
    <row r="9" spans="1:20" x14ac:dyDescent="0.35">
      <c r="B9" t="s">
        <v>6</v>
      </c>
      <c r="J9" s="6" t="str">
        <f>CHOOSE(J3,"vybete Opatření #3 na listě Projekt#1 je-li relevantní",K2,K3,K4)</f>
        <v>vybete Opatření #3 na listě Projekt#1 je-li relevantní</v>
      </c>
      <c r="K9" s="6" t="str">
        <f>CHOOSE(J3,M1,K2,K3,K4)</f>
        <v>vybete Opatření #3 je-li relevantní</v>
      </c>
      <c r="N9" s="6" t="str">
        <f>IF(K9=M1,"",K9)</f>
        <v/>
      </c>
    </row>
    <row r="10" spans="1:20" x14ac:dyDescent="0.35">
      <c r="B10" t="s">
        <v>7</v>
      </c>
    </row>
    <row r="12" spans="1:20" x14ac:dyDescent="0.35">
      <c r="A12">
        <v>1</v>
      </c>
      <c r="B12" t="s">
        <v>10</v>
      </c>
    </row>
    <row r="13" spans="1:20" x14ac:dyDescent="0.35">
      <c r="A13" s="6" t="str">
        <f>CHOOSE(A12,"Nevyplněno",8,5,3,1)</f>
        <v>Nevyplněno</v>
      </c>
      <c r="B13" t="s">
        <v>274</v>
      </c>
      <c r="T13" t="str">
        <f>IF(T16=S16,"Výzva č.43",IF(T16=S17,"Výzva č.42","Výzva nevybrána"))</f>
        <v>Výzva nevybrána</v>
      </c>
    </row>
    <row r="14" spans="1:20" x14ac:dyDescent="0.35">
      <c r="B14" t="s">
        <v>275</v>
      </c>
      <c r="T14" s="355" t="s">
        <v>431</v>
      </c>
    </row>
    <row r="15" spans="1:20" x14ac:dyDescent="0.35">
      <c r="B15" t="s">
        <v>276</v>
      </c>
      <c r="T15" s="355" t="s">
        <v>432</v>
      </c>
    </row>
    <row r="16" spans="1:20" x14ac:dyDescent="0.35">
      <c r="B16" t="s">
        <v>277</v>
      </c>
      <c r="S16" s="31" t="s">
        <v>434</v>
      </c>
      <c r="T16" s="9" t="str">
        <f>IF(Pokyny_k_vyplnění!K7=Pokyny_k_vyplnění!K4,'zdroj#1'!S16,IF(Pokyny_k_vyplnění!K7=Pokyny_k_vyplnění!K5,'zdroj#1'!S17,"Výzva nevybrána"))</f>
        <v>Výzva nevybrána</v>
      </c>
    </row>
    <row r="17" spans="1:37" x14ac:dyDescent="0.35">
      <c r="S17" s="31" t="s">
        <v>433</v>
      </c>
      <c r="T17" s="41" t="b">
        <v>0</v>
      </c>
      <c r="U17" s="41" t="s">
        <v>411</v>
      </c>
    </row>
    <row r="18" spans="1:37" x14ac:dyDescent="0.35">
      <c r="A18">
        <v>1</v>
      </c>
      <c r="B18" t="s">
        <v>11</v>
      </c>
      <c r="S18" s="6">
        <f>IF(T18=T14,1,IF(T18=T15,2,3))</f>
        <v>3</v>
      </c>
      <c r="T18" t="str">
        <f>Pokyny_k_vyplnění!F4</f>
        <v>Vyber výzvu</v>
      </c>
    </row>
    <row r="19" spans="1:37" x14ac:dyDescent="0.35">
      <c r="A19" s="6" t="str">
        <f>CHOOSE(A18,"Irelevantní",15,15,10,5,"Irelevantní")</f>
        <v>Irelevantní</v>
      </c>
      <c r="B19" t="s">
        <v>430</v>
      </c>
    </row>
    <row r="20" spans="1:37" ht="15" thickBot="1" x14ac:dyDescent="0.4">
      <c r="B20" t="s">
        <v>273</v>
      </c>
      <c r="X20" t="s">
        <v>222</v>
      </c>
      <c r="Y20" t="s">
        <v>222</v>
      </c>
      <c r="Z20" t="s">
        <v>222</v>
      </c>
      <c r="AA20" t="s">
        <v>222</v>
      </c>
      <c r="AB20" t="s">
        <v>222</v>
      </c>
      <c r="AC20" t="s">
        <v>222</v>
      </c>
      <c r="AD20" t="s">
        <v>222</v>
      </c>
      <c r="AE20" t="s">
        <v>222</v>
      </c>
      <c r="AF20" t="s">
        <v>222</v>
      </c>
      <c r="AG20" t="s">
        <v>222</v>
      </c>
      <c r="AH20" t="s">
        <v>222</v>
      </c>
      <c r="AI20" t="s">
        <v>222</v>
      </c>
      <c r="AJ20" t="s">
        <v>222</v>
      </c>
      <c r="AK20" t="s">
        <v>222</v>
      </c>
    </row>
    <row r="21" spans="1:37" ht="15" thickBot="1" x14ac:dyDescent="0.4">
      <c r="B21" t="s">
        <v>272</v>
      </c>
      <c r="V21" s="30">
        <v>10</v>
      </c>
      <c r="X21">
        <v>10</v>
      </c>
      <c r="Y21">
        <v>10</v>
      </c>
      <c r="Z21">
        <v>8</v>
      </c>
      <c r="AA21">
        <v>15</v>
      </c>
      <c r="AB21">
        <v>7</v>
      </c>
      <c r="AC21">
        <v>10</v>
      </c>
      <c r="AD21">
        <v>10</v>
      </c>
      <c r="AE21">
        <v>5</v>
      </c>
      <c r="AF21">
        <v>5</v>
      </c>
      <c r="AG21">
        <v>15</v>
      </c>
      <c r="AH21">
        <v>10</v>
      </c>
      <c r="AI21">
        <v>5</v>
      </c>
      <c r="AJ21">
        <v>5</v>
      </c>
      <c r="AK21">
        <v>5</v>
      </c>
    </row>
    <row r="22" spans="1:37" ht="15" thickBot="1" x14ac:dyDescent="0.4">
      <c r="B22" t="s">
        <v>278</v>
      </c>
      <c r="V22" s="29"/>
      <c r="X22">
        <v>0</v>
      </c>
      <c r="Y22">
        <v>8</v>
      </c>
      <c r="Z22">
        <v>5</v>
      </c>
      <c r="AA22">
        <v>10</v>
      </c>
      <c r="AB22">
        <v>5</v>
      </c>
      <c r="AC22">
        <v>7</v>
      </c>
      <c r="AD22">
        <v>7</v>
      </c>
      <c r="AE22">
        <v>3</v>
      </c>
      <c r="AF22">
        <v>2</v>
      </c>
      <c r="AG22">
        <v>12</v>
      </c>
      <c r="AH22">
        <v>7</v>
      </c>
      <c r="AI22">
        <v>0</v>
      </c>
      <c r="AJ22">
        <v>2</v>
      </c>
      <c r="AK22">
        <v>0</v>
      </c>
    </row>
    <row r="23" spans="1:37" ht="15" thickBot="1" x14ac:dyDescent="0.4">
      <c r="B23" t="s">
        <v>12</v>
      </c>
      <c r="V23" s="36" t="s">
        <v>164</v>
      </c>
      <c r="Y23">
        <v>5</v>
      </c>
      <c r="Z23">
        <v>3</v>
      </c>
      <c r="AA23">
        <v>5</v>
      </c>
      <c r="AB23">
        <v>4</v>
      </c>
      <c r="AC23">
        <v>5</v>
      </c>
      <c r="AD23">
        <v>5</v>
      </c>
      <c r="AE23">
        <v>2</v>
      </c>
      <c r="AF23">
        <v>0</v>
      </c>
      <c r="AG23">
        <v>8</v>
      </c>
      <c r="AH23">
        <v>5</v>
      </c>
      <c r="AI23" t="s">
        <v>12</v>
      </c>
      <c r="AJ23">
        <v>0</v>
      </c>
    </row>
    <row r="24" spans="1:37" ht="15" thickBot="1" x14ac:dyDescent="0.4">
      <c r="V24" s="36" t="s">
        <v>165</v>
      </c>
      <c r="Y24">
        <v>1</v>
      </c>
      <c r="Z24">
        <v>1</v>
      </c>
      <c r="AA24" t="s">
        <v>12</v>
      </c>
      <c r="AB24">
        <v>3</v>
      </c>
      <c r="AC24">
        <v>3</v>
      </c>
      <c r="AD24">
        <v>1</v>
      </c>
      <c r="AE24">
        <v>0</v>
      </c>
      <c r="AF24" t="s">
        <v>12</v>
      </c>
      <c r="AG24">
        <v>5</v>
      </c>
      <c r="AH24">
        <v>3</v>
      </c>
      <c r="AJ24" t="s">
        <v>12</v>
      </c>
    </row>
    <row r="25" spans="1:37" ht="15" thickBot="1" x14ac:dyDescent="0.4">
      <c r="V25" s="36" t="s">
        <v>168</v>
      </c>
      <c r="AB25">
        <v>2</v>
      </c>
      <c r="AC25">
        <v>1</v>
      </c>
      <c r="AD25" t="s">
        <v>12</v>
      </c>
      <c r="AE25" t="s">
        <v>12</v>
      </c>
      <c r="AG25">
        <v>2</v>
      </c>
      <c r="AH25">
        <v>1</v>
      </c>
    </row>
    <row r="26" spans="1:37" ht="15" thickBot="1" x14ac:dyDescent="0.4">
      <c r="A26">
        <f>IF(B26=TRUE,7,0)</f>
        <v>0</v>
      </c>
      <c r="B26" t="b">
        <v>0</v>
      </c>
      <c r="C26" t="s">
        <v>22</v>
      </c>
      <c r="J26">
        <v>1</v>
      </c>
      <c r="K26" t="s">
        <v>93</v>
      </c>
      <c r="V26" s="36" t="s">
        <v>169</v>
      </c>
      <c r="X26" t="s">
        <v>222</v>
      </c>
      <c r="AB26">
        <v>1</v>
      </c>
      <c r="AC26" t="s">
        <v>12</v>
      </c>
      <c r="AG26">
        <v>1</v>
      </c>
      <c r="AH26" t="s">
        <v>12</v>
      </c>
    </row>
    <row r="27" spans="1:37" ht="15" thickBot="1" x14ac:dyDescent="0.4">
      <c r="A27">
        <f>IF(B27=TRUE,5,0)</f>
        <v>0</v>
      </c>
      <c r="B27" t="b">
        <v>0</v>
      </c>
      <c r="C27" t="s">
        <v>92</v>
      </c>
      <c r="K27" s="6" t="s">
        <v>94</v>
      </c>
      <c r="V27" s="36" t="s">
        <v>170</v>
      </c>
      <c r="X27">
        <v>10</v>
      </c>
      <c r="AG27" t="s">
        <v>12</v>
      </c>
    </row>
    <row r="28" spans="1:37" ht="15.75" customHeight="1" thickBot="1" x14ac:dyDescent="0.4">
      <c r="A28">
        <f>IF(B28=TRUE,4,0)</f>
        <v>0</v>
      </c>
      <c r="B28" t="b">
        <v>0</v>
      </c>
      <c r="C28" t="s">
        <v>15</v>
      </c>
      <c r="K28" s="6" t="s">
        <v>87</v>
      </c>
      <c r="V28" s="37"/>
      <c r="X28">
        <v>5</v>
      </c>
    </row>
    <row r="29" spans="1:37" ht="15.75" customHeight="1" thickBot="1" x14ac:dyDescent="0.4">
      <c r="A29">
        <f>IF(B29=TRUE,4,0)</f>
        <v>0</v>
      </c>
      <c r="B29" t="b">
        <v>0</v>
      </c>
      <c r="C29" t="s">
        <v>16</v>
      </c>
      <c r="K29" t="s">
        <v>81</v>
      </c>
      <c r="V29" s="36" t="s">
        <v>171</v>
      </c>
      <c r="X29" t="s">
        <v>12</v>
      </c>
    </row>
    <row r="30" spans="1:37" ht="15.75" customHeight="1" thickBot="1" x14ac:dyDescent="0.4">
      <c r="A30">
        <f>IF(B30=TRUE,2,0)</f>
        <v>0</v>
      </c>
      <c r="B30" t="b">
        <v>0</v>
      </c>
      <c r="C30" t="s">
        <v>17</v>
      </c>
      <c r="K30" t="s">
        <v>82</v>
      </c>
      <c r="V30" s="36" t="s">
        <v>178</v>
      </c>
    </row>
    <row r="31" spans="1:37" ht="15.75" customHeight="1" thickBot="1" x14ac:dyDescent="0.4">
      <c r="A31">
        <f>IF(B31=TRUE,2,0)</f>
        <v>0</v>
      </c>
      <c r="B31" t="b">
        <v>0</v>
      </c>
      <c r="C31" t="s">
        <v>18</v>
      </c>
      <c r="K31" t="s">
        <v>83</v>
      </c>
      <c r="V31" s="36" t="s">
        <v>158</v>
      </c>
    </row>
    <row r="32" spans="1:37" ht="15.75" customHeight="1" thickBot="1" x14ac:dyDescent="0.4">
      <c r="A32">
        <f>IF(B32=TRUE,3,0)</f>
        <v>0</v>
      </c>
      <c r="B32" t="b">
        <v>0</v>
      </c>
      <c r="C32" t="s">
        <v>19</v>
      </c>
      <c r="K32" t="s">
        <v>84</v>
      </c>
      <c r="V32" s="36" t="s">
        <v>157</v>
      </c>
    </row>
    <row r="33" spans="1:22" ht="15.75" customHeight="1" thickBot="1" x14ac:dyDescent="0.4">
      <c r="A33">
        <f>IF(B33=TRUE,1,0)</f>
        <v>0</v>
      </c>
      <c r="B33" t="b">
        <v>0</v>
      </c>
      <c r="C33" t="s">
        <v>21</v>
      </c>
      <c r="K33" t="s">
        <v>85</v>
      </c>
      <c r="V33" s="36" t="s">
        <v>170</v>
      </c>
    </row>
    <row r="34" spans="1:22" ht="15.75" customHeight="1" thickBot="1" x14ac:dyDescent="0.4">
      <c r="A34">
        <f>IF(B34=TRUE,3,0)</f>
        <v>0</v>
      </c>
      <c r="B34" t="b">
        <v>0</v>
      </c>
      <c r="C34" t="s">
        <v>20</v>
      </c>
      <c r="K34" t="s">
        <v>86</v>
      </c>
      <c r="V34" s="36" t="s">
        <v>179</v>
      </c>
    </row>
    <row r="35" spans="1:22" ht="15" thickBot="1" x14ac:dyDescent="0.4">
      <c r="K35" t="s">
        <v>88</v>
      </c>
      <c r="V35" s="36" t="s">
        <v>180</v>
      </c>
    </row>
    <row r="36" spans="1:22" ht="15" thickBot="1" x14ac:dyDescent="0.4">
      <c r="A36" s="6" t="str">
        <f>IF(SUM(A26:A34)=0,"Nevyplněno",MAX(A26:A34))</f>
        <v>Nevyplněno</v>
      </c>
      <c r="K36" t="s">
        <v>89</v>
      </c>
      <c r="V36" s="36" t="s">
        <v>160</v>
      </c>
    </row>
    <row r="37" spans="1:22" x14ac:dyDescent="0.35">
      <c r="K37" t="s">
        <v>90</v>
      </c>
    </row>
    <row r="38" spans="1:22" x14ac:dyDescent="0.35">
      <c r="K38" t="s">
        <v>91</v>
      </c>
    </row>
    <row r="41" spans="1:22" s="8" customFormat="1" x14ac:dyDescent="0.35"/>
    <row r="42" spans="1:22" x14ac:dyDescent="0.35">
      <c r="J42" s="7" t="s">
        <v>151</v>
      </c>
      <c r="K42" s="7" t="s">
        <v>152</v>
      </c>
    </row>
    <row r="43" spans="1:22" x14ac:dyDescent="0.35">
      <c r="B43" s="7" t="s">
        <v>107</v>
      </c>
      <c r="C43" s="12" t="s">
        <v>109</v>
      </c>
      <c r="D43" s="7" t="s">
        <v>108</v>
      </c>
      <c r="I43" t="s">
        <v>144</v>
      </c>
      <c r="J43" s="7">
        <v>1</v>
      </c>
      <c r="K43" s="7">
        <v>1</v>
      </c>
      <c r="N43" t="s">
        <v>161</v>
      </c>
      <c r="O43" t="s">
        <v>162</v>
      </c>
    </row>
    <row r="44" spans="1:22" x14ac:dyDescent="0.35">
      <c r="B44" s="2" t="s">
        <v>98</v>
      </c>
      <c r="C44" s="2" t="s">
        <v>100</v>
      </c>
      <c r="D44" s="6"/>
      <c r="G44">
        <v>1</v>
      </c>
      <c r="H44" s="15" t="s">
        <v>114</v>
      </c>
      <c r="I44" s="13" t="s">
        <v>119</v>
      </c>
      <c r="J44" s="24">
        <v>2</v>
      </c>
      <c r="N44" t="b">
        <v>0</v>
      </c>
      <c r="O44" t="b">
        <v>0</v>
      </c>
    </row>
    <row r="45" spans="1:22" x14ac:dyDescent="0.35">
      <c r="B45" s="4" t="s">
        <v>101</v>
      </c>
      <c r="C45" s="4" t="s">
        <v>99</v>
      </c>
      <c r="D45" s="6"/>
      <c r="E45" t="str">
        <f>CHOOSE($J$1,"",B44,C44,D44)</f>
        <v/>
      </c>
      <c r="G45">
        <v>2</v>
      </c>
      <c r="H45" s="6" t="s">
        <v>113</v>
      </c>
      <c r="I45" s="18" t="s">
        <v>120</v>
      </c>
      <c r="J45" s="25">
        <v>3</v>
      </c>
      <c r="S45">
        <v>1</v>
      </c>
      <c r="T45" t="s">
        <v>232</v>
      </c>
    </row>
    <row r="46" spans="1:22" x14ac:dyDescent="0.35">
      <c r="B46" s="11" t="s">
        <v>97</v>
      </c>
      <c r="C46" t="s">
        <v>102</v>
      </c>
      <c r="D46" s="6"/>
      <c r="E46" t="str">
        <f t="shared" ref="E46:E49" si="0">CHOOSE($J$1,"",B45,C45,D45)</f>
        <v/>
      </c>
      <c r="G46">
        <v>3</v>
      </c>
      <c r="H46" s="10" t="s">
        <v>115</v>
      </c>
      <c r="I46" s="18" t="s">
        <v>121</v>
      </c>
      <c r="J46" s="25">
        <v>4</v>
      </c>
      <c r="T46" t="s">
        <v>250</v>
      </c>
    </row>
    <row r="47" spans="1:22" x14ac:dyDescent="0.35">
      <c r="B47" t="s">
        <v>102</v>
      </c>
      <c r="C47" t="s">
        <v>103</v>
      </c>
      <c r="D47" s="6"/>
      <c r="E47" t="str">
        <f t="shared" si="0"/>
        <v/>
      </c>
      <c r="G47">
        <v>4</v>
      </c>
      <c r="H47" s="19" t="s">
        <v>116</v>
      </c>
      <c r="I47" s="20" t="s">
        <v>122</v>
      </c>
      <c r="J47" s="25">
        <v>5</v>
      </c>
      <c r="N47" t="s">
        <v>225</v>
      </c>
      <c r="T47" t="s">
        <v>251</v>
      </c>
    </row>
    <row r="48" spans="1:22" x14ac:dyDescent="0.35">
      <c r="B48" t="s">
        <v>103</v>
      </c>
      <c r="C48" t="s">
        <v>104</v>
      </c>
      <c r="D48" s="6"/>
      <c r="E48" t="str">
        <f t="shared" si="0"/>
        <v/>
      </c>
      <c r="G48">
        <v>5</v>
      </c>
      <c r="H48" s="17" t="s">
        <v>117</v>
      </c>
      <c r="I48" s="22" t="s">
        <v>123</v>
      </c>
      <c r="J48" s="25">
        <v>6</v>
      </c>
      <c r="L48">
        <f>IF(H50=H44,1,IF(H50=H45,2,IF(H50=H46,3,IF(H50=H47,4,IF(H50=H48,5,IF(H50=H49,6,0))))))</f>
        <v>0</v>
      </c>
      <c r="N48" t="s">
        <v>226</v>
      </c>
      <c r="T48" t="s">
        <v>252</v>
      </c>
    </row>
    <row r="49" spans="1:21" x14ac:dyDescent="0.35">
      <c r="B49" t="s">
        <v>104</v>
      </c>
      <c r="D49" s="6"/>
      <c r="E49" t="str">
        <f t="shared" si="0"/>
        <v/>
      </c>
      <c r="G49">
        <v>6</v>
      </c>
      <c r="H49" t="s">
        <v>118</v>
      </c>
      <c r="I49" s="16" t="s">
        <v>113</v>
      </c>
      <c r="J49" s="25">
        <v>7</v>
      </c>
      <c r="L49" t="str">
        <f>IFERROR(CHOOSE($L$48,H45,I51,I45,I47,I48,I44),"Nejprve vyber HA")</f>
        <v>Nejprve vyber HA</v>
      </c>
      <c r="N49" t="s">
        <v>249</v>
      </c>
      <c r="T49" t="s">
        <v>439</v>
      </c>
    </row>
    <row r="50" spans="1:21" x14ac:dyDescent="0.35">
      <c r="E50" t="str">
        <f>CHOOSE($J$1,"",B49,"",D49)</f>
        <v/>
      </c>
      <c r="H50" s="9" t="str">
        <f>CHOOSE(J43,"Nejprve vyber HA",H49,H46,H46,H47,H48,H45,H49,H45,H45,H45,H47,H46,H47,H46,H48,H47,H49,H46,H48,H49,H45,H49,H48,H45,H48,H49,H48,H47,H49,H45,H46,H47)</f>
        <v>Nejprve vyber HA</v>
      </c>
      <c r="I50" s="13" t="s">
        <v>124</v>
      </c>
      <c r="J50" s="25">
        <v>8</v>
      </c>
      <c r="L50" t="str">
        <f>IFERROR(CHOOSE($L$48,H46,I52,I46,I54,I58,I50),"vyber HA")</f>
        <v>vyber HA</v>
      </c>
      <c r="N50" t="s">
        <v>227</v>
      </c>
      <c r="T50" s="6" t="str">
        <f>CHOOSE(S45,"Irelevantní",5,3,2,0)</f>
        <v>Irelevantní</v>
      </c>
    </row>
    <row r="51" spans="1:21" x14ac:dyDescent="0.35">
      <c r="I51" s="14" t="s">
        <v>125</v>
      </c>
      <c r="J51" s="25">
        <v>9</v>
      </c>
      <c r="L51" t="str">
        <f>IFERROR(CHOOSE($L$48,H47,I53,I55,I56,I62,I63),"vyber HA")</f>
        <v>vyber HA</v>
      </c>
    </row>
    <row r="52" spans="1:21" x14ac:dyDescent="0.35">
      <c r="I52" s="14" t="s">
        <v>126</v>
      </c>
      <c r="J52" s="26">
        <v>10</v>
      </c>
      <c r="L52" t="str">
        <f>IFERROR(CHOOSE($L$48,H48,I64,I61,I71,I68,I65),"vyber HA")</f>
        <v>vyber HA</v>
      </c>
      <c r="N52" s="6" t="str">
        <f>IF('Projekt#1'!E42='zdroj#1'!N48,5,IF('Projekt#1'!E42='zdroj#1'!N49,2,IF('Projekt#1'!E42='zdroj#1'!N50,0,"Irelevantní")))</f>
        <v>Irelevantní</v>
      </c>
      <c r="O52" t="s">
        <v>228</v>
      </c>
      <c r="S52">
        <v>1</v>
      </c>
      <c r="T52" t="s">
        <v>210</v>
      </c>
      <c r="U52" s="31" t="str">
        <f>CHOOSE(S52,"Irelevantní",5,0)</f>
        <v>Irelevantní</v>
      </c>
    </row>
    <row r="53" spans="1:21" x14ac:dyDescent="0.35">
      <c r="B53" t="s">
        <v>105</v>
      </c>
      <c r="I53" s="14" t="s">
        <v>127</v>
      </c>
      <c r="J53" s="24">
        <v>11</v>
      </c>
      <c r="L53" t="str">
        <f>IFERROR(CHOOSE($L$48,H49,I67,I74,I75,I70,I69),"vyber HA")</f>
        <v>vyber HA</v>
      </c>
      <c r="N53" s="6" t="str">
        <f>IF('Projekt#1'!E45='zdroj#1'!N48,5,IF('Projekt#1'!E45='zdroj#1'!N49,2,IF('Projekt#1'!E45='zdroj#1'!N50,0,"Irelevantní")))</f>
        <v>Irelevantní</v>
      </c>
      <c r="O53" t="s">
        <v>229</v>
      </c>
      <c r="S53">
        <v>1</v>
      </c>
      <c r="T53" t="s">
        <v>212</v>
      </c>
      <c r="U53" s="31" t="str">
        <f>CHOOSE(S53,"Irelevantní",5,0)</f>
        <v>Irelevantní</v>
      </c>
    </row>
    <row r="54" spans="1:21" x14ac:dyDescent="0.35">
      <c r="B54" t="s">
        <v>106</v>
      </c>
      <c r="I54" s="20" t="s">
        <v>128</v>
      </c>
      <c r="J54" s="25">
        <v>12</v>
      </c>
      <c r="L54" t="str">
        <f>IFERROR(CHOOSE($L$48,"",I73,"","","",I72),"vyber HA")</f>
        <v>vyber HA</v>
      </c>
      <c r="S54">
        <v>1</v>
      </c>
      <c r="T54" t="s">
        <v>211</v>
      </c>
      <c r="U54" s="31" t="str">
        <f>CHOOSE(S54,"Irelevantní",5,0)</f>
        <v>Irelevantní</v>
      </c>
    </row>
    <row r="55" spans="1:21" x14ac:dyDescent="0.35">
      <c r="B55" t="s">
        <v>110</v>
      </c>
      <c r="I55" s="18" t="s">
        <v>129</v>
      </c>
      <c r="J55" s="25">
        <v>13</v>
      </c>
      <c r="S55">
        <v>1</v>
      </c>
      <c r="T55" t="s">
        <v>235</v>
      </c>
      <c r="U55" s="31" t="str">
        <f>CHOOSE(S55,"Irelevantní",5,0)</f>
        <v>Irelevantní</v>
      </c>
    </row>
    <row r="56" spans="1:21" x14ac:dyDescent="0.35">
      <c r="I56" s="20" t="s">
        <v>130</v>
      </c>
      <c r="J56" s="25">
        <v>14</v>
      </c>
      <c r="S56">
        <f>IF(OR(S52=3,S53=3,S54=3,S55=3),3,MAX(S52:S55))</f>
        <v>1</v>
      </c>
      <c r="U56" s="6" t="str">
        <f>CHOOSE(S56,"Irelevantní",5,0)</f>
        <v>Irelevantní</v>
      </c>
    </row>
    <row r="57" spans="1:21" x14ac:dyDescent="0.35">
      <c r="I57" s="16" t="s">
        <v>115</v>
      </c>
      <c r="J57" s="25">
        <v>15</v>
      </c>
      <c r="L57" s="6" t="str">
        <f>CHOOSE(J43,"Nevybráno",I44,I45,I46,I47,I48,I49,I50,I51,I52,I53,I54,I55,I56,I57,I58,I59,I60,I61,I62,I63,I64,I65,I66,I67,I68,I69,I70,I71,I72,I73,I74,I75)</f>
        <v>Nevybráno</v>
      </c>
      <c r="M57" t="s">
        <v>241</v>
      </c>
    </row>
    <row r="58" spans="1:21" x14ac:dyDescent="0.35">
      <c r="A58">
        <f>IF('Projekt#1'!D151&gt;0,1,IF('Projekt#1'!D85&gt;0,2,0))</f>
        <v>0</v>
      </c>
      <c r="B58" t="s">
        <v>182</v>
      </c>
      <c r="I58" s="22" t="s">
        <v>131</v>
      </c>
      <c r="J58" s="25">
        <v>16</v>
      </c>
      <c r="L58" s="6" t="str">
        <f>IFERROR(CHOOSE(K43,L49,L50,L51,L52,L53,L54,L55),"Nevybráno")</f>
        <v>Nejprve vyber HA</v>
      </c>
      <c r="M58" t="s">
        <v>242</v>
      </c>
    </row>
    <row r="59" spans="1:21" x14ac:dyDescent="0.35">
      <c r="A59" s="27">
        <f>MAX('Projekt#1'!D85,'Projekt#1'!D151)</f>
        <v>0</v>
      </c>
      <c r="B59">
        <f>IF(A64=0,0,IF(A64&lt;12100,10,IF(AND(A64&gt;=12100,A64&lt;14300),7,IF(AND(A64&gt;=14300,A64&lt;16500),5,1))))</f>
        <v>0</v>
      </c>
      <c r="I59" s="16" t="s">
        <v>116</v>
      </c>
      <c r="J59" s="25">
        <v>17</v>
      </c>
      <c r="L59" s="6" t="str">
        <f>IFERROR(IF(OR(J43=7,J43=15,J43=17,J43=18,J43=24),H44,CHOOSE(L48,H44,H45,H46,H47,H48,H49,H50)),"Nejprve vyber HA")</f>
        <v>Nejprve vyber HA</v>
      </c>
      <c r="M59" t="s">
        <v>243</v>
      </c>
      <c r="N59" s="251" t="e">
        <f>'Projekt#1'!C44/'Projekt#1'!D152</f>
        <v>#DIV/0!</v>
      </c>
    </row>
    <row r="60" spans="1:21" x14ac:dyDescent="0.35">
      <c r="B60" t="s">
        <v>183</v>
      </c>
      <c r="I60" s="16" t="s">
        <v>118</v>
      </c>
      <c r="J60" s="25">
        <v>18</v>
      </c>
      <c r="N60" s="33">
        <f>IFERROR(IF(N59=0,1,IF(N59&lt;82500,2,IF(AND(N59&gt;=82500,N59&lt;104500),3,IF(AND(N59&gt;=104500,N59&lt;126500),4,IF(AND(N59&gt;=126500,N59&lt;148500),5,IF(AND(N59&gt;=148500,N59&lt;165000),6,IF(N59&gt;=165000,7,1))))))),1)</f>
        <v>1</v>
      </c>
      <c r="S60" t="b">
        <v>0</v>
      </c>
      <c r="T60" t="s">
        <v>281</v>
      </c>
      <c r="U60">
        <f>IF(S60=TRUE,5,0)</f>
        <v>0</v>
      </c>
    </row>
    <row r="61" spans="1:21" x14ac:dyDescent="0.35">
      <c r="A61">
        <f>IFERROR('Projekt#1'!D41/'Projekt#1'!D85,0)</f>
        <v>0</v>
      </c>
      <c r="B61">
        <f>IF(A64=0,0,IF(A64&lt;16500,10,IF(AND(A64&gt;=16500,A64&lt;19300),7,IF(AND(A64&gt;=19300,A64&lt;23700),5,1))))</f>
        <v>0</v>
      </c>
      <c r="I61" s="18" t="s">
        <v>132</v>
      </c>
      <c r="J61" s="25">
        <v>19</v>
      </c>
      <c r="N61" s="34" t="str">
        <f>CHOOSE(N60,"Irelevantní",15,12,8,5,2,1)</f>
        <v>Irelevantní</v>
      </c>
      <c r="O61" t="s">
        <v>238</v>
      </c>
      <c r="S61" t="b">
        <v>0</v>
      </c>
      <c r="T61" t="s">
        <v>282</v>
      </c>
      <c r="U61">
        <f>IF(S61=TRUE,5,0)</f>
        <v>0</v>
      </c>
    </row>
    <row r="62" spans="1:21" x14ac:dyDescent="0.35">
      <c r="A62">
        <f>IFERROR('Projekt#1'!D41/'Projekt#1'!D151,0)</f>
        <v>0</v>
      </c>
      <c r="B62" t="s">
        <v>184</v>
      </c>
      <c r="I62" s="22" t="s">
        <v>133</v>
      </c>
      <c r="J62" s="26">
        <v>20</v>
      </c>
      <c r="N62" s="33"/>
      <c r="T62" t="s">
        <v>283</v>
      </c>
    </row>
    <row r="63" spans="1:21" x14ac:dyDescent="0.35">
      <c r="A63" s="28"/>
      <c r="B63">
        <f>IF(A64=0,0,IF(A64&lt;18700,10,IF(AND(A64&gt;=18700,A64&lt;23100),7,IF(AND(A64&gt;=23100,A64&lt;28800),5,1))))</f>
        <v>0</v>
      </c>
      <c r="I63" s="13" t="s">
        <v>134</v>
      </c>
      <c r="J63" s="24">
        <v>21</v>
      </c>
      <c r="N63" s="35" t="e">
        <f>'Projekt#1'!C44/'Projekt#1'!D139</f>
        <v>#DIV/0!</v>
      </c>
      <c r="T63" s="39" t="s">
        <v>284</v>
      </c>
      <c r="U63" s="6" t="str">
        <f>IF(SUM(U60:U62)=0,"Irelevantní",SUM(U60:U62))</f>
        <v>Irelevantní</v>
      </c>
    </row>
    <row r="64" spans="1:21" x14ac:dyDescent="0.35">
      <c r="A64">
        <f>MAX(A61:A62)</f>
        <v>0</v>
      </c>
      <c r="I64" s="14" t="s">
        <v>135</v>
      </c>
      <c r="J64" s="25">
        <v>22</v>
      </c>
      <c r="N64" s="7" t="e">
        <f>IF(N63=0,1,IF(N63&lt;7800,2,IF(AND(N63&gt;=7800,N63&lt;9400),3,IF(AND(N63&gt;=9400,N63&lt;12700),4,IF(AND(N63&gt;=12700,N63&lt;16600),5,IF(N63&gt;=16600,6,1))))))</f>
        <v>#DIV/0!</v>
      </c>
    </row>
    <row r="65" spans="1:15" x14ac:dyDescent="0.35">
      <c r="A65">
        <f>IF(OR(A59=0,AND(A61=0,A62=0)),0,IF(A59&lt;500,1,IF(AND(A59&gt;=500,A59&lt;=2000),2,3)))</f>
        <v>0</v>
      </c>
      <c r="B65" s="6" t="str">
        <f>IFERROR(CHOOSE(A65,B63,B61,B59),"Irelevantní")</f>
        <v>Irelevantní</v>
      </c>
      <c r="I65" s="13" t="s">
        <v>440</v>
      </c>
      <c r="J65" s="25">
        <v>23</v>
      </c>
      <c r="N65" s="32" t="str">
        <f>IFERROR(CHOOSE(N64,"Irelevantní",10,7,5,3,1),"Irelevantní")</f>
        <v>Irelevantní</v>
      </c>
      <c r="O65" t="s">
        <v>239</v>
      </c>
    </row>
    <row r="66" spans="1:15" x14ac:dyDescent="0.35">
      <c r="I66" s="16" t="s">
        <v>117</v>
      </c>
      <c r="J66" s="25">
        <v>24</v>
      </c>
    </row>
    <row r="67" spans="1:15" x14ac:dyDescent="0.35">
      <c r="B67" t="s">
        <v>154</v>
      </c>
      <c r="I67" s="14" t="s">
        <v>136</v>
      </c>
      <c r="J67" s="25">
        <v>25</v>
      </c>
    </row>
    <row r="68" spans="1:15" x14ac:dyDescent="0.35">
      <c r="A68">
        <v>1</v>
      </c>
      <c r="B68" s="6">
        <f>IFERROR(CHOOSE(A68,10,0),"Nevyplněno")</f>
        <v>10</v>
      </c>
      <c r="I68" s="22" t="s">
        <v>137</v>
      </c>
      <c r="J68" s="25">
        <v>26</v>
      </c>
    </row>
    <row r="69" spans="1:15" x14ac:dyDescent="0.35">
      <c r="I69" s="13" t="s">
        <v>138</v>
      </c>
      <c r="J69" s="25">
        <v>27</v>
      </c>
    </row>
    <row r="70" spans="1:15" x14ac:dyDescent="0.35">
      <c r="B70" t="s">
        <v>266</v>
      </c>
      <c r="I70" s="22" t="s">
        <v>139</v>
      </c>
      <c r="J70" s="25">
        <v>28</v>
      </c>
    </row>
    <row r="71" spans="1:15" x14ac:dyDescent="0.35">
      <c r="A71">
        <v>0</v>
      </c>
      <c r="B71" s="6" t="str">
        <f>IFERROR(CHOOSE(A71,0,5),"Nevyplněno")</f>
        <v>Nevyplněno</v>
      </c>
      <c r="I71" s="21" t="s">
        <v>143</v>
      </c>
      <c r="J71" s="25">
        <v>29</v>
      </c>
    </row>
    <row r="72" spans="1:15" x14ac:dyDescent="0.35">
      <c r="B72" t="str">
        <f>IFERROR(CHOOSE(A71,"ANO","Ne"),"Nevyplněno")</f>
        <v>Nevyplněno</v>
      </c>
      <c r="I72" s="13" t="s">
        <v>140</v>
      </c>
      <c r="J72" s="26">
        <v>30</v>
      </c>
    </row>
    <row r="73" spans="1:15" x14ac:dyDescent="0.35">
      <c r="I73" s="14" t="s">
        <v>141</v>
      </c>
      <c r="J73" s="23">
        <v>31</v>
      </c>
    </row>
    <row r="74" spans="1:15" x14ac:dyDescent="0.35">
      <c r="I74" s="18" t="s">
        <v>142</v>
      </c>
      <c r="J74" s="23">
        <v>32</v>
      </c>
    </row>
    <row r="75" spans="1:15" x14ac:dyDescent="0.35">
      <c r="I75" s="21" t="s">
        <v>416</v>
      </c>
      <c r="J75" s="23">
        <v>33</v>
      </c>
    </row>
    <row r="76" spans="1:15" x14ac:dyDescent="0.35">
      <c r="I76" s="13"/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  <ignoredErrors>
    <ignoredError sqref="L58" emptyCellReferenc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>
    <tabColor rgb="FF00B0F0"/>
    <pageSetUpPr fitToPage="1"/>
  </sheetPr>
  <dimension ref="A1:S57"/>
  <sheetViews>
    <sheetView topLeftCell="B1" zoomScale="85" zoomScaleNormal="85" workbookViewId="0">
      <selection activeCell="G16" sqref="G16:H16"/>
    </sheetView>
  </sheetViews>
  <sheetFormatPr defaultColWidth="0" defaultRowHeight="14.5" zeroHeight="1" x14ac:dyDescent="0.35"/>
  <cols>
    <col min="1" max="1" width="2.26953125" style="40" customWidth="1"/>
    <col min="2" max="2" width="2.1796875" style="40" customWidth="1"/>
    <col min="3" max="3" width="62.453125" style="40" customWidth="1"/>
    <col min="4" max="4" width="32.54296875" style="40" customWidth="1"/>
    <col min="5" max="5" width="9.1796875" style="40" customWidth="1"/>
    <col min="6" max="6" width="22.453125" style="40" customWidth="1"/>
    <col min="7" max="7" width="9.1796875" style="40" customWidth="1"/>
    <col min="8" max="8" width="23.1796875" style="40" customWidth="1"/>
    <col min="9" max="9" width="5.54296875" style="177" customWidth="1"/>
    <col min="10" max="10" width="33.7265625" style="40" customWidth="1"/>
    <col min="11" max="11" width="25.26953125" style="152" hidden="1" customWidth="1"/>
    <col min="12" max="12" width="32.1796875" style="152" hidden="1" customWidth="1"/>
    <col min="13" max="13" width="9.1796875" style="152" hidden="1" customWidth="1"/>
    <col min="14" max="14" width="11.81640625" style="152" hidden="1" customWidth="1"/>
    <col min="15" max="16" width="9.1796875" style="152" hidden="1" customWidth="1"/>
    <col min="17" max="17" width="10.54296875" style="152" hidden="1" customWidth="1"/>
    <col min="18" max="16384" width="9.1796875" style="40" hidden="1"/>
  </cols>
  <sheetData>
    <row r="1" spans="1:14" x14ac:dyDescent="0.35">
      <c r="A1" s="152"/>
      <c r="B1" s="152"/>
      <c r="C1" s="152"/>
      <c r="D1" s="152"/>
      <c r="E1" s="152"/>
      <c r="F1" s="152"/>
      <c r="G1" s="152"/>
      <c r="H1" s="152"/>
      <c r="I1" s="153"/>
      <c r="J1" s="152"/>
      <c r="K1" s="134" t="s">
        <v>340</v>
      </c>
    </row>
    <row r="2" spans="1:14" ht="18.5" x14ac:dyDescent="0.35">
      <c r="A2" s="152"/>
      <c r="B2" s="152"/>
      <c r="C2" s="535" t="s">
        <v>373</v>
      </c>
      <c r="D2" s="535"/>
      <c r="E2" s="535"/>
      <c r="F2" s="535"/>
      <c r="G2" s="535"/>
      <c r="H2" s="535"/>
      <c r="I2" s="153"/>
      <c r="J2" s="152"/>
    </row>
    <row r="3" spans="1:14" ht="15.5" x14ac:dyDescent="0.35">
      <c r="A3" s="152"/>
      <c r="B3" s="152"/>
      <c r="D3" s="188" t="str">
        <f>'zdroj#1'!T16</f>
        <v>Výzva nevybrána</v>
      </c>
      <c r="E3" s="154" t="s">
        <v>351</v>
      </c>
      <c r="F3" s="155"/>
      <c r="G3" s="155"/>
      <c r="H3" s="155"/>
      <c r="I3" s="153"/>
      <c r="J3" s="152"/>
    </row>
    <row r="4" spans="1:14" ht="15" thickBot="1" x14ac:dyDescent="0.4">
      <c r="A4" s="152"/>
      <c r="B4" s="152"/>
      <c r="C4" s="152"/>
      <c r="D4" s="152"/>
      <c r="E4" s="152"/>
      <c r="F4" s="152"/>
      <c r="G4" s="152"/>
      <c r="H4" s="152"/>
      <c r="I4" s="153"/>
      <c r="J4" s="152"/>
    </row>
    <row r="5" spans="1:14" ht="15.5" x14ac:dyDescent="0.35">
      <c r="A5" s="152"/>
      <c r="B5" s="528" t="s">
        <v>80</v>
      </c>
      <c r="C5" s="529"/>
      <c r="D5" s="537" t="str">
        <f>'Projekt#1'!C5</f>
        <v xml:space="preserve">Vyplňte žadatele dotace </v>
      </c>
      <c r="E5" s="537"/>
      <c r="F5" s="537"/>
      <c r="G5" s="537"/>
      <c r="H5" s="538"/>
      <c r="I5" s="153"/>
      <c r="J5" s="152"/>
      <c r="K5" s="178"/>
    </row>
    <row r="6" spans="1:14" ht="15.5" x14ac:dyDescent="0.35">
      <c r="A6" s="152"/>
      <c r="B6" s="530" t="s">
        <v>79</v>
      </c>
      <c r="C6" s="531"/>
      <c r="D6" s="543" t="str">
        <f>'Projekt#1'!C6</f>
        <v>Vyplňte název projektu</v>
      </c>
      <c r="E6" s="543"/>
      <c r="F6" s="543"/>
      <c r="G6" s="543"/>
      <c r="H6" s="544"/>
      <c r="I6" s="153"/>
      <c r="J6" s="152"/>
      <c r="K6" s="178"/>
    </row>
    <row r="7" spans="1:14" ht="15.5" x14ac:dyDescent="0.35">
      <c r="A7" s="152"/>
      <c r="B7" s="530" t="s">
        <v>148</v>
      </c>
      <c r="C7" s="531"/>
      <c r="D7" s="314" t="s">
        <v>387</v>
      </c>
      <c r="E7" s="156"/>
      <c r="F7" s="547"/>
      <c r="G7" s="547"/>
      <c r="H7" s="548"/>
      <c r="I7" s="153"/>
      <c r="J7" s="152"/>
      <c r="K7" s="178"/>
    </row>
    <row r="8" spans="1:14" ht="15.5" x14ac:dyDescent="0.35">
      <c r="A8" s="152"/>
      <c r="B8" s="530" t="s">
        <v>96</v>
      </c>
      <c r="C8" s="531"/>
      <c r="D8" s="187" t="str">
        <f>Pokyny_k_vyplnění!K7</f>
        <v>Vyber výzvu</v>
      </c>
      <c r="E8" s="156"/>
      <c r="F8" s="156"/>
      <c r="G8" s="156"/>
      <c r="H8" s="158"/>
      <c r="I8" s="153"/>
      <c r="J8" s="152"/>
      <c r="K8" s="178"/>
    </row>
    <row r="9" spans="1:14" ht="15.5" x14ac:dyDescent="0.35">
      <c r="A9" s="152"/>
      <c r="B9" s="530" t="s">
        <v>149</v>
      </c>
      <c r="C9" s="531"/>
      <c r="D9" s="157" t="s">
        <v>338</v>
      </c>
      <c r="E9" s="156"/>
      <c r="F9" s="156"/>
      <c r="G9" s="156"/>
      <c r="H9" s="158"/>
      <c r="I9" s="153"/>
      <c r="J9" s="152"/>
      <c r="K9" s="178"/>
    </row>
    <row r="10" spans="1:14" ht="48.75" customHeight="1" thickBot="1" x14ac:dyDescent="0.4">
      <c r="A10" s="152"/>
      <c r="B10" s="509" t="s">
        <v>230</v>
      </c>
      <c r="C10" s="510"/>
      <c r="D10" s="313" t="str">
        <f>'zdroj#1'!N7</f>
        <v>#1 Nevybráno</v>
      </c>
      <c r="E10" s="521" t="str">
        <f>'zdroj#1'!N8</f>
        <v/>
      </c>
      <c r="F10" s="549"/>
      <c r="G10" s="521" t="str">
        <f>'zdroj#1'!N9</f>
        <v/>
      </c>
      <c r="H10" s="522"/>
      <c r="I10" s="153"/>
      <c r="J10" s="152"/>
      <c r="K10" s="178"/>
    </row>
    <row r="11" spans="1:14" ht="15" thickBot="1" x14ac:dyDescent="0.4">
      <c r="A11" s="152"/>
      <c r="B11" s="152"/>
      <c r="C11" s="152"/>
      <c r="D11" s="152"/>
      <c r="E11" s="152"/>
      <c r="F11" s="152"/>
      <c r="G11" s="152"/>
      <c r="H11" s="152"/>
      <c r="I11" s="153"/>
      <c r="J11" s="152"/>
      <c r="K11" s="178"/>
    </row>
    <row r="12" spans="1:14" ht="15.5" x14ac:dyDescent="0.35">
      <c r="A12" s="152"/>
      <c r="B12" s="159"/>
      <c r="C12" s="159"/>
      <c r="D12" s="160" t="s">
        <v>112</v>
      </c>
      <c r="E12" s="511" t="s">
        <v>111</v>
      </c>
      <c r="F12" s="511"/>
      <c r="G12" s="511" t="s">
        <v>150</v>
      </c>
      <c r="H12" s="512"/>
      <c r="I12" s="161"/>
      <c r="J12" s="159"/>
      <c r="K12" s="179"/>
      <c r="L12" s="159"/>
      <c r="M12" s="159"/>
      <c r="N12" s="159"/>
    </row>
    <row r="13" spans="1:14" ht="18" customHeight="1" thickBot="1" x14ac:dyDescent="0.4">
      <c r="A13" s="152"/>
      <c r="B13" s="159"/>
      <c r="C13" s="159"/>
      <c r="D13" s="162" t="str">
        <f>'zdroj#1'!L59</f>
        <v>Nejprve vyber HA</v>
      </c>
      <c r="E13" s="513" t="str">
        <f>'zdroj#1'!L57</f>
        <v>Nevybráno</v>
      </c>
      <c r="F13" s="513"/>
      <c r="G13" s="513" t="str">
        <f>'zdroj#1'!L58</f>
        <v>Nejprve vyber HA</v>
      </c>
      <c r="H13" s="514"/>
      <c r="I13" s="163"/>
      <c r="J13" s="159"/>
      <c r="K13" s="179"/>
      <c r="L13" s="159"/>
      <c r="M13" s="159"/>
      <c r="N13" s="159"/>
    </row>
    <row r="14" spans="1:14" ht="15.75" customHeight="1" thickBot="1" x14ac:dyDescent="0.4">
      <c r="A14" s="152"/>
      <c r="B14" s="152"/>
      <c r="C14" s="152"/>
      <c r="D14" s="152"/>
      <c r="E14" s="152"/>
      <c r="F14" s="152"/>
      <c r="G14" s="152"/>
      <c r="H14" s="152"/>
      <c r="I14" s="164"/>
      <c r="J14" s="152"/>
      <c r="K14" s="178"/>
    </row>
    <row r="15" spans="1:14" ht="16" thickBot="1" x14ac:dyDescent="0.4">
      <c r="A15" s="152"/>
      <c r="B15" s="165"/>
      <c r="C15" s="165"/>
      <c r="D15" s="166" t="s">
        <v>153</v>
      </c>
      <c r="E15" s="545" t="s">
        <v>111</v>
      </c>
      <c r="F15" s="546"/>
      <c r="G15" s="545" t="s">
        <v>150</v>
      </c>
      <c r="H15" s="546"/>
      <c r="I15" s="163"/>
      <c r="J15" s="152"/>
      <c r="K15" s="179"/>
      <c r="L15" s="159"/>
      <c r="M15" s="159"/>
      <c r="N15" s="159"/>
    </row>
    <row r="16" spans="1:14" ht="18" thickBot="1" x14ac:dyDescent="0.4">
      <c r="A16" s="152"/>
      <c r="B16" s="167" t="s">
        <v>154</v>
      </c>
      <c r="C16" s="166" t="s">
        <v>285</v>
      </c>
      <c r="D16" s="168" t="s">
        <v>436</v>
      </c>
      <c r="E16" s="539" t="str">
        <f>'zdroj#1'!U63</f>
        <v>Irelevantní</v>
      </c>
      <c r="F16" s="540"/>
      <c r="G16" s="541" t="s">
        <v>222</v>
      </c>
      <c r="H16" s="542"/>
      <c r="I16" s="163">
        <f>IF(OR(G16="vyber",G16="Irelevantní"),0,G16)</f>
        <v>0</v>
      </c>
      <c r="J16" s="152"/>
      <c r="K16" s="179"/>
      <c r="L16" s="159"/>
      <c r="M16" s="159"/>
      <c r="N16" s="159"/>
    </row>
    <row r="17" spans="1:19" ht="9" customHeight="1" thickBot="1" x14ac:dyDescent="0.4">
      <c r="A17" s="152"/>
      <c r="B17" s="165"/>
      <c r="C17" s="169"/>
      <c r="D17" s="165"/>
      <c r="E17" s="170"/>
      <c r="F17" s="170"/>
      <c r="G17" s="159"/>
      <c r="H17" s="159"/>
      <c r="I17" s="163"/>
      <c r="J17" s="152"/>
      <c r="K17" s="179"/>
      <c r="L17" s="159"/>
      <c r="M17" s="159"/>
      <c r="N17" s="159"/>
    </row>
    <row r="18" spans="1:19" ht="15.75" customHeight="1" thickBot="1" x14ac:dyDescent="0.4">
      <c r="A18" s="152"/>
      <c r="B18" s="523" t="s">
        <v>155</v>
      </c>
      <c r="C18" s="166" t="s">
        <v>163</v>
      </c>
      <c r="D18" s="168" t="s">
        <v>164</v>
      </c>
      <c r="E18" s="526" t="str">
        <f>'zdroj#1'!A7</f>
        <v>Nevyplněno</v>
      </c>
      <c r="F18" s="527"/>
      <c r="G18" s="519" t="s">
        <v>222</v>
      </c>
      <c r="H18" s="520"/>
      <c r="I18" s="163">
        <f t="shared" ref="I18:I19" si="0">IF(OR(G18="Vyber",G18="Irelevantní"),0,G18)</f>
        <v>0</v>
      </c>
      <c r="J18" s="152"/>
      <c r="K18" s="179"/>
      <c r="L18" s="159"/>
      <c r="M18" s="159"/>
      <c r="N18" s="159"/>
    </row>
    <row r="19" spans="1:19" ht="16" thickBot="1" x14ac:dyDescent="0.4">
      <c r="A19" s="152"/>
      <c r="B19" s="524"/>
      <c r="C19" s="166" t="s">
        <v>9</v>
      </c>
      <c r="D19" s="168" t="s">
        <v>165</v>
      </c>
      <c r="E19" s="526" t="str">
        <f>'zdroj#1'!A13</f>
        <v>Nevyplněno</v>
      </c>
      <c r="F19" s="527"/>
      <c r="G19" s="519" t="s">
        <v>222</v>
      </c>
      <c r="H19" s="520"/>
      <c r="I19" s="163">
        <f t="shared" si="0"/>
        <v>0</v>
      </c>
      <c r="J19" s="152"/>
      <c r="K19" s="179"/>
      <c r="L19" s="159"/>
      <c r="M19" s="159"/>
      <c r="N19" s="159"/>
    </row>
    <row r="20" spans="1:19" ht="31.5" thickBot="1" x14ac:dyDescent="0.4">
      <c r="A20" s="152"/>
      <c r="B20" s="524"/>
      <c r="C20" s="171" t="s">
        <v>429</v>
      </c>
      <c r="D20" s="168" t="s">
        <v>168</v>
      </c>
      <c r="E20" s="526" t="str">
        <f>'zdroj#1'!A19</f>
        <v>Irelevantní</v>
      </c>
      <c r="F20" s="527"/>
      <c r="G20" s="515" t="s">
        <v>222</v>
      </c>
      <c r="H20" s="516"/>
      <c r="I20" s="172">
        <f>IF(OR(G20="Vyber",G20="Irelevantní"),0,G20)</f>
        <v>0</v>
      </c>
      <c r="J20" s="165" t="str">
        <f>IF('zdroj#1'!A1&gt;2,"Pozor, aglomerace nad 2000 EO","")</f>
        <v/>
      </c>
      <c r="K20" s="179"/>
      <c r="L20" s="159"/>
      <c r="M20" s="159"/>
      <c r="N20" s="159"/>
    </row>
    <row r="21" spans="1:19" ht="16" thickBot="1" x14ac:dyDescent="0.4">
      <c r="A21" s="152"/>
      <c r="B21" s="524"/>
      <c r="C21" s="166" t="s">
        <v>166</v>
      </c>
      <c r="D21" s="168" t="s">
        <v>169</v>
      </c>
      <c r="E21" s="526" t="str">
        <f>'zdroj#1'!A36</f>
        <v>Nevyplněno</v>
      </c>
      <c r="F21" s="527"/>
      <c r="G21" s="515" t="s">
        <v>222</v>
      </c>
      <c r="H21" s="516"/>
      <c r="I21" s="163">
        <f>IF(OR(G21="Vyber",G21="Irelevantní"),0,G21)</f>
        <v>0</v>
      </c>
      <c r="J21" s="152"/>
      <c r="K21" s="179"/>
      <c r="L21" s="159"/>
      <c r="M21" s="159"/>
      <c r="N21" s="159"/>
    </row>
    <row r="22" spans="1:19" ht="16" thickBot="1" x14ac:dyDescent="0.4">
      <c r="A22" s="152"/>
      <c r="B22" s="525"/>
      <c r="C22" s="171" t="s">
        <v>167</v>
      </c>
      <c r="D22" s="168" t="s">
        <v>170</v>
      </c>
      <c r="E22" s="526" t="str">
        <f>'zdroj#1'!G2</f>
        <v>Irelevantní</v>
      </c>
      <c r="F22" s="527"/>
      <c r="G22" s="517" t="s">
        <v>222</v>
      </c>
      <c r="H22" s="518"/>
      <c r="I22" s="163">
        <f>IF(OR(G22="Vyber",G22="Irelevantní"),0,G22)</f>
        <v>0</v>
      </c>
      <c r="J22" s="161"/>
      <c r="K22" s="180"/>
      <c r="L22" s="159"/>
      <c r="M22" s="159"/>
      <c r="N22" s="159"/>
    </row>
    <row r="23" spans="1:19" ht="16" thickBot="1" x14ac:dyDescent="0.4">
      <c r="A23" s="152"/>
      <c r="B23" s="152"/>
      <c r="C23" s="152"/>
      <c r="D23" s="152"/>
      <c r="E23" s="152"/>
      <c r="F23" s="152"/>
      <c r="G23" s="152"/>
      <c r="H23" s="152"/>
      <c r="I23" s="164"/>
      <c r="J23" s="152"/>
      <c r="K23" s="178"/>
      <c r="L23" s="159"/>
      <c r="R23" s="173" t="s">
        <v>268</v>
      </c>
      <c r="S23" s="173"/>
    </row>
    <row r="24" spans="1:19" ht="16.5" customHeight="1" thickBot="1" x14ac:dyDescent="0.4">
      <c r="A24" s="152"/>
      <c r="B24" s="523" t="s">
        <v>156</v>
      </c>
      <c r="C24" s="171" t="s">
        <v>240</v>
      </c>
      <c r="D24" s="168" t="s">
        <v>171</v>
      </c>
      <c r="E24" s="526" t="str">
        <f>'zdroj#1'!B65</f>
        <v>Irelevantní</v>
      </c>
      <c r="F24" s="527"/>
      <c r="G24" s="515" t="s">
        <v>222</v>
      </c>
      <c r="H24" s="516"/>
      <c r="I24" s="163">
        <f t="shared" ref="I24:I31" si="1">IF(OR(G24="Vyber",G24="Irelevantní"),0,G24)</f>
        <v>0</v>
      </c>
      <c r="J24" s="508" t="str">
        <f>IF(AND(I24&gt;0,OR(I25&gt;0,I26&gt;0)),"Chyba body nová x rek ČOV u HB","")</f>
        <v/>
      </c>
      <c r="K24" s="508"/>
      <c r="L24" s="174"/>
      <c r="M24" s="159"/>
      <c r="N24" s="159"/>
      <c r="O24" s="174"/>
      <c r="P24" s="174"/>
      <c r="Q24" s="174"/>
      <c r="R24" s="175">
        <f>IF(E24="Irelevantní",0,E24)</f>
        <v>0</v>
      </c>
    </row>
    <row r="25" spans="1:19" ht="16" thickBot="1" x14ac:dyDescent="0.4">
      <c r="A25" s="152"/>
      <c r="B25" s="524"/>
      <c r="C25" s="171" t="s">
        <v>172</v>
      </c>
      <c r="D25" s="168" t="s">
        <v>178</v>
      </c>
      <c r="E25" s="526" t="str">
        <f>'zdroj#1'!T50</f>
        <v>Irelevantní</v>
      </c>
      <c r="F25" s="527"/>
      <c r="G25" s="515" t="s">
        <v>222</v>
      </c>
      <c r="H25" s="516"/>
      <c r="I25" s="163">
        <f t="shared" si="1"/>
        <v>0</v>
      </c>
      <c r="J25" s="159" t="str">
        <f>IF(AND(R24&gt;0,OR(R25&gt;0,R26&gt;0)),"Chyba body nové ČOV x rek ČOV u HA","")</f>
        <v/>
      </c>
      <c r="K25" s="179"/>
      <c r="L25" s="159"/>
      <c r="O25" s="174"/>
      <c r="P25" s="174"/>
      <c r="Q25" s="174"/>
      <c r="R25" s="175">
        <f t="shared" ref="R25:R26" si="2">IF(E25="Irelevantní",0,E25)</f>
        <v>0</v>
      </c>
    </row>
    <row r="26" spans="1:19" ht="16" thickBot="1" x14ac:dyDescent="0.4">
      <c r="A26" s="152"/>
      <c r="B26" s="524"/>
      <c r="C26" s="171" t="s">
        <v>173</v>
      </c>
      <c r="D26" s="168" t="s">
        <v>158</v>
      </c>
      <c r="E26" s="526" t="str">
        <f>'zdroj#1'!N52</f>
        <v>Irelevantní</v>
      </c>
      <c r="F26" s="527"/>
      <c r="G26" s="515" t="s">
        <v>222</v>
      </c>
      <c r="H26" s="516"/>
      <c r="I26" s="163">
        <f t="shared" si="1"/>
        <v>0</v>
      </c>
      <c r="J26" s="159"/>
      <c r="K26" s="179"/>
      <c r="L26" s="159"/>
      <c r="O26" s="174"/>
      <c r="P26" s="174"/>
      <c r="Q26" s="174"/>
      <c r="R26" s="175">
        <f t="shared" si="2"/>
        <v>0</v>
      </c>
    </row>
    <row r="27" spans="1:19" ht="16" thickBot="1" x14ac:dyDescent="0.4">
      <c r="A27" s="152"/>
      <c r="B27" s="524"/>
      <c r="C27" s="171" t="s">
        <v>174</v>
      </c>
      <c r="D27" s="168" t="s">
        <v>157</v>
      </c>
      <c r="E27" s="526" t="str">
        <f>'zdroj#1'!N61</f>
        <v>Irelevantní</v>
      </c>
      <c r="F27" s="527"/>
      <c r="G27" s="515" t="s">
        <v>222</v>
      </c>
      <c r="H27" s="516"/>
      <c r="I27" s="163">
        <f t="shared" si="1"/>
        <v>0</v>
      </c>
      <c r="J27" s="159"/>
      <c r="K27" s="179"/>
      <c r="L27" s="159"/>
      <c r="M27" s="159"/>
      <c r="N27" s="159"/>
    </row>
    <row r="28" spans="1:19" ht="16" thickBot="1" x14ac:dyDescent="0.4">
      <c r="A28" s="152"/>
      <c r="B28" s="524"/>
      <c r="C28" s="171" t="s">
        <v>175</v>
      </c>
      <c r="D28" s="168" t="s">
        <v>170</v>
      </c>
      <c r="E28" s="526" t="str">
        <f>'zdroj#1'!N65</f>
        <v>Irelevantní</v>
      </c>
      <c r="F28" s="527"/>
      <c r="G28" s="515" t="s">
        <v>222</v>
      </c>
      <c r="H28" s="516"/>
      <c r="I28" s="163">
        <f t="shared" si="1"/>
        <v>0</v>
      </c>
      <c r="J28" s="159"/>
      <c r="K28" s="179"/>
      <c r="L28" s="159"/>
      <c r="M28" s="159"/>
      <c r="N28" s="159"/>
    </row>
    <row r="29" spans="1:19" ht="16" thickBot="1" x14ac:dyDescent="0.4">
      <c r="A29" s="152"/>
      <c r="B29" s="524"/>
      <c r="C29" s="171" t="s">
        <v>176</v>
      </c>
      <c r="D29" s="168" t="s">
        <v>160</v>
      </c>
      <c r="E29" s="526" t="str">
        <f>'zdroj#1'!U56</f>
        <v>Irelevantní</v>
      </c>
      <c r="F29" s="527"/>
      <c r="G29" s="515" t="s">
        <v>222</v>
      </c>
      <c r="H29" s="516"/>
      <c r="I29" s="163">
        <f t="shared" si="1"/>
        <v>0</v>
      </c>
      <c r="J29" s="159"/>
      <c r="K29" s="179"/>
      <c r="L29" s="159"/>
      <c r="M29" s="159"/>
      <c r="N29" s="159"/>
    </row>
    <row r="30" spans="1:19" ht="16" thickBot="1" x14ac:dyDescent="0.4">
      <c r="A30" s="152"/>
      <c r="B30" s="524"/>
      <c r="C30" s="171" t="s">
        <v>177</v>
      </c>
      <c r="D30" s="168" t="s">
        <v>158</v>
      </c>
      <c r="E30" s="526" t="str">
        <f>'zdroj#1'!N53</f>
        <v>Irelevantní</v>
      </c>
      <c r="F30" s="527"/>
      <c r="G30" s="515" t="s">
        <v>222</v>
      </c>
      <c r="H30" s="516"/>
      <c r="I30" s="163">
        <f t="shared" si="1"/>
        <v>0</v>
      </c>
      <c r="J30" s="159"/>
      <c r="K30" s="179"/>
      <c r="L30" s="159"/>
      <c r="M30" s="159"/>
      <c r="N30" s="159"/>
    </row>
    <row r="31" spans="1:19" ht="35.25" customHeight="1" thickBot="1" x14ac:dyDescent="0.4">
      <c r="A31" s="152"/>
      <c r="B31" s="525"/>
      <c r="C31" s="171" t="s">
        <v>159</v>
      </c>
      <c r="D31" s="168" t="s">
        <v>160</v>
      </c>
      <c r="E31" s="526" t="str">
        <f>'zdroj#1'!B71</f>
        <v>Nevyplněno</v>
      </c>
      <c r="F31" s="527"/>
      <c r="G31" s="515" t="s">
        <v>222</v>
      </c>
      <c r="H31" s="516"/>
      <c r="I31" s="163">
        <f t="shared" si="1"/>
        <v>0</v>
      </c>
      <c r="J31" s="159"/>
      <c r="K31" s="178"/>
      <c r="L31" s="159"/>
    </row>
    <row r="32" spans="1:19" ht="16" thickBot="1" x14ac:dyDescent="0.4">
      <c r="A32" s="152"/>
      <c r="B32" s="159"/>
      <c r="C32" s="159"/>
      <c r="D32" s="159"/>
      <c r="E32" s="552">
        <f>SUM(E18:F22,E24:F31,E16)</f>
        <v>0</v>
      </c>
      <c r="F32" s="553"/>
      <c r="G32" s="552">
        <f>I32</f>
        <v>0</v>
      </c>
      <c r="H32" s="553"/>
      <c r="I32" s="163">
        <f>SUM(I16,I18:I22,I24:I31)</f>
        <v>0</v>
      </c>
      <c r="J32" s="159"/>
      <c r="K32" s="179"/>
      <c r="L32" s="159"/>
      <c r="M32" s="159"/>
      <c r="N32" s="159"/>
    </row>
    <row r="33" spans="1:17" ht="15.5" x14ac:dyDescent="0.35">
      <c r="A33" s="152"/>
      <c r="B33" s="159"/>
      <c r="C33" s="159"/>
      <c r="D33" s="159"/>
      <c r="E33" s="159"/>
      <c r="F33" s="159"/>
      <c r="G33" s="159"/>
      <c r="H33" s="159"/>
      <c r="I33" s="161"/>
      <c r="J33" s="159"/>
      <c r="K33" s="159"/>
      <c r="L33" s="159"/>
      <c r="M33" s="159"/>
      <c r="N33" s="159"/>
    </row>
    <row r="34" spans="1:17" ht="15.5" x14ac:dyDescent="0.35">
      <c r="A34" s="152"/>
      <c r="B34" s="159"/>
      <c r="C34" s="174"/>
      <c r="D34" s="426" t="str">
        <f>CHOOSE('zdroj#1'!S18,"",IF(SUM(E18:F22,E24:F31)&lt;=14,"Projekt nesplňuje minimální bodové hodnocení pro soutěžní (kolové) výzvy - 15b (bez projektové připravenosti!)",""),"")</f>
        <v/>
      </c>
      <c r="E34" s="426"/>
      <c r="F34" s="426"/>
      <c r="G34" s="426"/>
      <c r="H34" s="426"/>
      <c r="I34" s="161"/>
      <c r="J34" s="159"/>
      <c r="K34" s="159"/>
      <c r="L34" s="159"/>
      <c r="M34" s="159"/>
      <c r="N34" s="159"/>
    </row>
    <row r="35" spans="1:17" ht="15.5" x14ac:dyDescent="0.35">
      <c r="A35" s="152"/>
      <c r="B35" s="159"/>
      <c r="C35" s="174"/>
      <c r="D35" s="426"/>
      <c r="E35" s="426"/>
      <c r="F35" s="426"/>
      <c r="G35" s="426"/>
      <c r="H35" s="426"/>
      <c r="I35" s="161"/>
      <c r="J35" s="159"/>
      <c r="K35" s="159"/>
      <c r="L35" s="159"/>
      <c r="M35" s="159"/>
      <c r="N35" s="159"/>
    </row>
    <row r="36" spans="1:17" ht="15.5" x14ac:dyDescent="0.35">
      <c r="A36" s="152"/>
      <c r="B36" s="159"/>
      <c r="C36" s="174"/>
      <c r="D36" s="550" t="str">
        <f>IF(OR(E25=0,E26=0,E29=0,E30=0,E31=0,G25=0,G26=0,G29=0,G30=0,G31=0),"Projekt zamítnut","")</f>
        <v/>
      </c>
      <c r="E36" s="550"/>
      <c r="F36" s="550"/>
      <c r="G36" s="550"/>
      <c r="H36" s="550"/>
      <c r="I36" s="161"/>
      <c r="J36" s="159"/>
      <c r="K36" s="159"/>
      <c r="L36" s="159"/>
      <c r="M36" s="159"/>
      <c r="N36" s="159"/>
    </row>
    <row r="37" spans="1:17" ht="15.5" x14ac:dyDescent="0.35">
      <c r="A37" s="152"/>
      <c r="B37" s="159"/>
      <c r="C37" s="174"/>
      <c r="D37" s="550"/>
      <c r="E37" s="550"/>
      <c r="F37" s="550"/>
      <c r="G37" s="550"/>
      <c r="H37" s="550"/>
      <c r="I37" s="161"/>
      <c r="J37" s="159"/>
      <c r="K37" s="159"/>
      <c r="L37" s="159"/>
      <c r="M37" s="159"/>
      <c r="N37" s="159"/>
    </row>
    <row r="38" spans="1:17" ht="73.5" customHeight="1" x14ac:dyDescent="0.35">
      <c r="A38" s="152"/>
      <c r="B38" s="159"/>
      <c r="C38" s="174"/>
      <c r="D38" s="532" t="s">
        <v>438</v>
      </c>
      <c r="E38" s="532"/>
      <c r="F38" s="532"/>
      <c r="G38" s="532"/>
      <c r="H38" s="532"/>
      <c r="I38" s="161"/>
      <c r="J38" s="159"/>
      <c r="K38" s="159"/>
      <c r="L38" s="159"/>
      <c r="M38" s="159"/>
      <c r="N38" s="159"/>
      <c r="O38" s="159"/>
      <c r="P38" s="159"/>
      <c r="Q38" s="159"/>
    </row>
    <row r="39" spans="1:17" ht="82.5" customHeight="1" x14ac:dyDescent="0.35">
      <c r="A39" s="152"/>
      <c r="B39" s="159"/>
      <c r="C39" s="174"/>
      <c r="D39" s="505" t="s">
        <v>424</v>
      </c>
      <c r="E39" s="506"/>
      <c r="F39" s="506"/>
      <c r="G39" s="506"/>
      <c r="H39" s="507"/>
      <c r="I39" s="161"/>
      <c r="J39" s="152"/>
    </row>
    <row r="40" spans="1:17" ht="7.5" customHeight="1" x14ac:dyDescent="0.35">
      <c r="A40" s="152"/>
      <c r="B40" s="159"/>
      <c r="C40" s="174"/>
      <c r="D40" s="352"/>
      <c r="E40" s="353"/>
      <c r="F40" s="353"/>
      <c r="G40" s="353"/>
      <c r="H40" s="353"/>
      <c r="I40" s="161"/>
      <c r="J40" s="152"/>
    </row>
    <row r="41" spans="1:17" ht="12.75" customHeight="1" x14ac:dyDescent="0.35">
      <c r="A41" s="152"/>
      <c r="B41" s="159"/>
      <c r="C41" s="159"/>
      <c r="D41" s="533"/>
      <c r="E41" s="161"/>
      <c r="F41" s="161"/>
      <c r="G41" s="533"/>
      <c r="H41" s="533"/>
      <c r="I41" s="533"/>
      <c r="J41" s="159"/>
      <c r="K41" s="159"/>
      <c r="L41" s="159"/>
      <c r="M41" s="159"/>
      <c r="N41" s="159"/>
      <c r="O41" s="159"/>
      <c r="P41" s="159"/>
      <c r="Q41" s="159"/>
    </row>
    <row r="42" spans="1:17" ht="24.75" customHeight="1" x14ac:dyDescent="0.35">
      <c r="A42" s="152"/>
      <c r="B42" s="159"/>
      <c r="C42" s="159"/>
      <c r="D42" s="533"/>
      <c r="E42" s="161"/>
      <c r="F42" s="161"/>
      <c r="G42" s="533"/>
      <c r="H42" s="533"/>
      <c r="I42" s="533"/>
      <c r="J42" s="159"/>
      <c r="L42" s="159"/>
      <c r="M42" s="159"/>
      <c r="N42" s="159"/>
    </row>
    <row r="43" spans="1:17" ht="15.5" x14ac:dyDescent="0.35">
      <c r="A43" s="152"/>
      <c r="B43" s="159"/>
      <c r="C43" s="159"/>
      <c r="D43" s="534"/>
      <c r="E43" s="161"/>
      <c r="F43" s="161"/>
      <c r="G43" s="534"/>
      <c r="H43" s="534"/>
      <c r="I43" s="534"/>
      <c r="J43" s="159"/>
      <c r="K43" s="159"/>
      <c r="L43" s="159"/>
      <c r="M43" s="159"/>
      <c r="N43" s="159"/>
    </row>
    <row r="44" spans="1:17" ht="15.5" x14ac:dyDescent="0.35">
      <c r="A44" s="152"/>
      <c r="B44" s="159"/>
      <c r="C44" s="159"/>
      <c r="D44" s="176" t="str">
        <f>'zdroj#1'!L57</f>
        <v>Nevybráno</v>
      </c>
      <c r="E44" s="161"/>
      <c r="F44" s="161"/>
      <c r="G44" s="536" t="str">
        <f>'zdroj#1'!L58</f>
        <v>Nejprve vyber HA</v>
      </c>
      <c r="H44" s="536"/>
      <c r="I44" s="536"/>
      <c r="J44" s="159"/>
      <c r="K44" s="159"/>
      <c r="L44" s="159"/>
      <c r="M44" s="159"/>
      <c r="N44" s="159"/>
    </row>
    <row r="45" spans="1:17" ht="18" customHeight="1" x14ac:dyDescent="0.35">
      <c r="A45" s="152"/>
      <c r="B45" s="159"/>
      <c r="C45" s="159"/>
      <c r="D45" s="176" t="s">
        <v>111</v>
      </c>
      <c r="E45" s="161"/>
      <c r="F45" s="161"/>
      <c r="G45" s="536" t="s">
        <v>150</v>
      </c>
      <c r="H45" s="536"/>
      <c r="I45" s="536"/>
      <c r="J45" s="159"/>
      <c r="K45" s="159"/>
      <c r="L45" s="159"/>
      <c r="M45" s="159"/>
      <c r="N45" s="159"/>
    </row>
    <row r="46" spans="1:17" ht="8.25" customHeight="1" x14ac:dyDescent="0.35">
      <c r="A46" s="152"/>
      <c r="B46" s="159"/>
      <c r="C46" s="159"/>
      <c r="D46" s="161"/>
      <c r="E46" s="161"/>
      <c r="F46" s="161"/>
      <c r="G46" s="161"/>
      <c r="H46" s="161"/>
      <c r="I46" s="161"/>
      <c r="J46" s="159"/>
      <c r="K46" s="159"/>
      <c r="L46" s="159"/>
      <c r="M46" s="159"/>
      <c r="N46" s="159"/>
    </row>
    <row r="47" spans="1:17" ht="15.5" x14ac:dyDescent="0.35">
      <c r="A47" s="152"/>
      <c r="B47" s="159"/>
      <c r="C47" s="159"/>
      <c r="D47" s="161"/>
      <c r="E47" s="533"/>
      <c r="F47" s="533"/>
      <c r="G47" s="533"/>
      <c r="H47" s="161"/>
      <c r="I47" s="161"/>
      <c r="J47" s="159"/>
      <c r="K47" s="159"/>
      <c r="L47" s="159"/>
      <c r="M47" s="159"/>
      <c r="N47" s="159"/>
    </row>
    <row r="48" spans="1:17" ht="11.25" customHeight="1" x14ac:dyDescent="0.35">
      <c r="A48" s="152"/>
      <c r="B48" s="159"/>
      <c r="C48" s="159"/>
      <c r="D48" s="161"/>
      <c r="E48" s="533"/>
      <c r="F48" s="533"/>
      <c r="G48" s="533"/>
      <c r="H48" s="161"/>
      <c r="I48" s="161"/>
      <c r="J48" s="159"/>
      <c r="K48" s="159"/>
      <c r="L48" s="159"/>
      <c r="M48" s="159"/>
      <c r="N48" s="159"/>
    </row>
    <row r="49" spans="1:14" ht="15.5" x14ac:dyDescent="0.35">
      <c r="A49" s="152"/>
      <c r="B49" s="159"/>
      <c r="C49" s="159"/>
      <c r="D49" s="161"/>
      <c r="E49" s="534"/>
      <c r="F49" s="534"/>
      <c r="G49" s="534"/>
      <c r="H49" s="161"/>
      <c r="I49" s="161"/>
      <c r="J49" s="159"/>
      <c r="K49" s="159"/>
      <c r="L49" s="159"/>
      <c r="M49" s="159"/>
      <c r="N49" s="159"/>
    </row>
    <row r="50" spans="1:14" ht="15.5" x14ac:dyDescent="0.35">
      <c r="A50" s="152"/>
      <c r="B50" s="159"/>
      <c r="C50" s="159"/>
      <c r="D50" s="161"/>
      <c r="E50" s="551" t="str">
        <f>D13</f>
        <v>Nejprve vyber HA</v>
      </c>
      <c r="F50" s="551"/>
      <c r="G50" s="551"/>
      <c r="H50" s="161"/>
      <c r="I50" s="161"/>
      <c r="J50" s="159"/>
      <c r="K50" s="159"/>
      <c r="L50" s="159"/>
      <c r="M50" s="159"/>
      <c r="N50" s="159"/>
    </row>
    <row r="51" spans="1:14" ht="15.5" x14ac:dyDescent="0.35">
      <c r="A51" s="152"/>
      <c r="B51" s="152"/>
      <c r="C51" s="152"/>
      <c r="D51" s="161"/>
      <c r="E51" s="536" t="s">
        <v>112</v>
      </c>
      <c r="F51" s="536"/>
      <c r="G51" s="536"/>
      <c r="H51" s="161"/>
      <c r="I51" s="161"/>
      <c r="J51" s="152"/>
    </row>
    <row r="52" spans="1:14" s="152" customFormat="1" ht="15.5" x14ac:dyDescent="0.35">
      <c r="D52" s="161"/>
      <c r="E52" s="161"/>
      <c r="F52" s="161"/>
      <c r="G52" s="161"/>
      <c r="H52" s="161"/>
      <c r="I52" s="161"/>
      <c r="J52" s="317" t="s">
        <v>412</v>
      </c>
    </row>
    <row r="53" spans="1:14" s="152" customFormat="1" ht="15.5" x14ac:dyDescent="0.35">
      <c r="D53" s="159"/>
      <c r="E53" s="159"/>
      <c r="F53" s="159"/>
      <c r="G53" s="159"/>
      <c r="H53" s="159"/>
      <c r="I53" s="161"/>
    </row>
    <row r="54" spans="1:14" s="152" customFormat="1" hidden="1" x14ac:dyDescent="0.35">
      <c r="I54" s="153"/>
    </row>
    <row r="55" spans="1:14" s="152" customFormat="1" hidden="1" x14ac:dyDescent="0.35">
      <c r="I55" s="153"/>
    </row>
    <row r="56" spans="1:14" s="152" customFormat="1" hidden="1" x14ac:dyDescent="0.35">
      <c r="I56" s="153"/>
    </row>
    <row r="57" spans="1:14" s="152" customFormat="1" hidden="1" x14ac:dyDescent="0.35">
      <c r="I57" s="153"/>
    </row>
  </sheetData>
  <sheetProtection algorithmName="SHA-512" hashValue="SvWl+xusCdlhRloNsQSBHVNUOaYJ06Vn3wv9nW3PdyMUru5Y4QkJDo7GPe3U/DO3mFXL/h1fPk2G2rYkWPXkOA==" saltValue="/dCfOgoTnFZtKHavw/fGBw==" spinCount="100000" sheet="1" selectLockedCells="1"/>
  <mergeCells count="62">
    <mergeCell ref="E51:G51"/>
    <mergeCell ref="D34:H35"/>
    <mergeCell ref="D36:H37"/>
    <mergeCell ref="E26:F26"/>
    <mergeCell ref="E27:F27"/>
    <mergeCell ref="E50:G50"/>
    <mergeCell ref="G44:I44"/>
    <mergeCell ref="E32:F32"/>
    <mergeCell ref="G32:H32"/>
    <mergeCell ref="G31:H31"/>
    <mergeCell ref="G30:H30"/>
    <mergeCell ref="G28:H28"/>
    <mergeCell ref="G29:H29"/>
    <mergeCell ref="G26:H26"/>
    <mergeCell ref="E31:F31"/>
    <mergeCell ref="E28:F28"/>
    <mergeCell ref="D38:H38"/>
    <mergeCell ref="E47:G49"/>
    <mergeCell ref="C2:H2"/>
    <mergeCell ref="D41:D43"/>
    <mergeCell ref="G41:I43"/>
    <mergeCell ref="G45:I45"/>
    <mergeCell ref="D5:H5"/>
    <mergeCell ref="E16:F16"/>
    <mergeCell ref="G16:H16"/>
    <mergeCell ref="D6:H6"/>
    <mergeCell ref="E15:F15"/>
    <mergeCell ref="G15:H15"/>
    <mergeCell ref="F7:H7"/>
    <mergeCell ref="E10:F10"/>
    <mergeCell ref="G27:H27"/>
    <mergeCell ref="G20:H20"/>
    <mergeCell ref="E30:F30"/>
    <mergeCell ref="G21:H21"/>
    <mergeCell ref="G25:H25"/>
    <mergeCell ref="B5:C5"/>
    <mergeCell ref="B6:C6"/>
    <mergeCell ref="B7:C7"/>
    <mergeCell ref="B8:C8"/>
    <mergeCell ref="B9:C9"/>
    <mergeCell ref="E21:F21"/>
    <mergeCell ref="E24:F24"/>
    <mergeCell ref="E19:F19"/>
    <mergeCell ref="E22:F22"/>
    <mergeCell ref="E25:F25"/>
    <mergeCell ref="E20:F20"/>
    <mergeCell ref="D39:H39"/>
    <mergeCell ref="J24:K24"/>
    <mergeCell ref="B10:C10"/>
    <mergeCell ref="E12:F12"/>
    <mergeCell ref="G12:H12"/>
    <mergeCell ref="E13:F13"/>
    <mergeCell ref="G13:H13"/>
    <mergeCell ref="G24:H24"/>
    <mergeCell ref="G22:H22"/>
    <mergeCell ref="G18:H18"/>
    <mergeCell ref="G10:H10"/>
    <mergeCell ref="G19:H19"/>
    <mergeCell ref="B24:B31"/>
    <mergeCell ref="B18:B22"/>
    <mergeCell ref="E18:F18"/>
    <mergeCell ref="E29:F29"/>
  </mergeCells>
  <conditionalFormatting sqref="D34:H35">
    <cfRule type="containsText" dxfId="6" priority="9" operator="containsText" text="minimální">
      <formula>NOT(ISERROR(SEARCH("minimální",D34)))</formula>
    </cfRule>
  </conditionalFormatting>
  <conditionalFormatting sqref="D36:H37">
    <cfRule type="containsText" dxfId="5" priority="8" operator="containsText" text="zamítnut">
      <formula>NOT(ISERROR(SEARCH("zamítnut",D36)))</formula>
    </cfRule>
  </conditionalFormatting>
  <conditionalFormatting sqref="J24">
    <cfRule type="containsText" dxfId="4" priority="6" operator="containsText" text="Chyba">
      <formula>NOT(ISERROR(SEARCH("Chyba",J24)))</formula>
    </cfRule>
  </conditionalFormatting>
  <conditionalFormatting sqref="J25">
    <cfRule type="containsText" dxfId="3" priority="5" operator="containsText" text="Chyba">
      <formula>NOT(ISERROR(SEARCH("Chyba",J25)))</formula>
    </cfRule>
  </conditionalFormatting>
  <conditionalFormatting sqref="J20">
    <cfRule type="containsText" dxfId="2" priority="2" operator="containsText" text="2000">
      <formula>NOT(ISERROR(SEARCH("2000",J20)))</formula>
    </cfRule>
  </conditionalFormatting>
  <pageMargins left="0.7" right="0.7" top="0.78740157499999996" bottom="0.78740157499999996" header="0.3" footer="0.3"/>
  <pageSetup paperSize="9" scale="51" orientation="portrait" r:id="rId1"/>
  <rowBreaks count="1" manualBreakCount="1">
    <brk id="23" max="8" man="1"/>
  </rowBreaks>
  <colBreaks count="1" manualBreakCount="1">
    <brk id="17" max="1048575" man="1"/>
  </colBreaks>
  <ignoredErrors>
    <ignoredError sqref="E6:H6 E5:H5 D34" emptyCellReferenc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print="0" autoLine="0" autoPict="0">
                <anchor moveWithCells="1">
                  <from>
                    <xdr:col>4</xdr:col>
                    <xdr:colOff>12700</xdr:colOff>
                    <xdr:row>11</xdr:row>
                    <xdr:rowOff>190500</xdr:rowOff>
                  </from>
                  <to>
                    <xdr:col>6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print="0" autoLine="0" autoPict="0">
                <anchor moveWithCells="1">
                  <from>
                    <xdr:col>6</xdr:col>
                    <xdr:colOff>0</xdr:colOff>
                    <xdr:row>11</xdr:row>
                    <xdr:rowOff>190500</xdr:rowOff>
                  </from>
                  <to>
                    <xdr:col>7</xdr:col>
                    <xdr:colOff>1524000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print="0" autoFill="0" autoLine="0" autoPict="0">
                <anchor moveWithCells="1">
                  <from>
                    <xdr:col>9</xdr:col>
                    <xdr:colOff>1250950</xdr:colOff>
                    <xdr:row>51</xdr:row>
                    <xdr:rowOff>12700</xdr:rowOff>
                  </from>
                  <to>
                    <xdr:col>9</xdr:col>
                    <xdr:colOff>1612900</xdr:colOff>
                    <xdr:row>52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F4851D13-7A43-415F-A6BF-DB00FB857C6A}">
            <xm:f>'zdroj#1'!$T$17=TRUE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D12:H13 D41:I51</xm:sqref>
        </x14:conditionalFormatting>
        <x14:conditionalFormatting xmlns:xm="http://schemas.microsoft.com/office/excel/2006/main">
          <x14:cfRule type="expression" priority="1" id="{1022B778-2E44-446F-9F53-C5D06E1BA6F2}">
            <xm:f>'zdroj#1'!$S$18=1</xm:f>
            <x14:dxf>
              <font>
                <b/>
                <i val="0"/>
                <color theme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D38:H38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400-000000000000}">
          <x14:formula1>
            <xm:f>'zdroj#1'!$Y$20:$Y$24</xm:f>
          </x14:formula1>
          <xm:sqref>G18:H18</xm:sqref>
        </x14:dataValidation>
        <x14:dataValidation type="list" allowBlank="1" showInputMessage="1" showErrorMessage="1" xr:uid="{00000000-0002-0000-0400-000001000000}">
          <x14:formula1>
            <xm:f>'zdroj#1'!$Z$20:$Z$24</xm:f>
          </x14:formula1>
          <xm:sqref>G19:H19</xm:sqref>
        </x14:dataValidation>
        <x14:dataValidation type="list" allowBlank="1" showInputMessage="1" showErrorMessage="1" xr:uid="{00000000-0002-0000-0400-000002000000}">
          <x14:formula1>
            <xm:f>'zdroj#1'!$AA$20:$AA$24</xm:f>
          </x14:formula1>
          <xm:sqref>G20:H20</xm:sqref>
        </x14:dataValidation>
        <x14:dataValidation type="list" allowBlank="1" showInputMessage="1" showErrorMessage="1" xr:uid="{00000000-0002-0000-0400-000003000000}">
          <x14:formula1>
            <xm:f>'zdroj#1'!$AB$20:$AB$26</xm:f>
          </x14:formula1>
          <xm:sqref>G21:H21</xm:sqref>
        </x14:dataValidation>
        <x14:dataValidation type="list" allowBlank="1" showInputMessage="1" showErrorMessage="1" xr:uid="{00000000-0002-0000-0400-000004000000}">
          <x14:formula1>
            <xm:f>'zdroj#1'!$AC$20:$AC$26</xm:f>
          </x14:formula1>
          <xm:sqref>G22:H22</xm:sqref>
        </x14:dataValidation>
        <x14:dataValidation type="list" allowBlank="1" showInputMessage="1" showErrorMessage="1" xr:uid="{00000000-0002-0000-0400-000005000000}">
          <x14:formula1>
            <xm:f>'zdroj#1'!$AD$20:$AD$25</xm:f>
          </x14:formula1>
          <xm:sqref>G24:H24</xm:sqref>
        </x14:dataValidation>
        <x14:dataValidation type="list" allowBlank="1" showInputMessage="1" showErrorMessage="1" xr:uid="{00000000-0002-0000-0400-000006000000}">
          <x14:formula1>
            <xm:f>'zdroj#1'!$AE$20:$AE$25</xm:f>
          </x14:formula1>
          <xm:sqref>G25:H25</xm:sqref>
        </x14:dataValidation>
        <x14:dataValidation type="list" allowBlank="1" showInputMessage="1" showErrorMessage="1" xr:uid="{00000000-0002-0000-0400-000007000000}">
          <x14:formula1>
            <xm:f>'zdroj#1'!$AF$20:$AF$24</xm:f>
          </x14:formula1>
          <xm:sqref>G26:H26</xm:sqref>
        </x14:dataValidation>
        <x14:dataValidation type="list" allowBlank="1" showInputMessage="1" showErrorMessage="1" xr:uid="{00000000-0002-0000-0400-000008000000}">
          <x14:formula1>
            <xm:f>'zdroj#1'!$AG$20:$AG$27</xm:f>
          </x14:formula1>
          <xm:sqref>G27:H27</xm:sqref>
        </x14:dataValidation>
        <x14:dataValidation type="list" allowBlank="1" showInputMessage="1" showErrorMessage="1" xr:uid="{00000000-0002-0000-0400-000009000000}">
          <x14:formula1>
            <xm:f>'zdroj#1'!$AH$20:$AH$26</xm:f>
          </x14:formula1>
          <xm:sqref>G28:H28</xm:sqref>
        </x14:dataValidation>
        <x14:dataValidation type="list" allowBlank="1" showInputMessage="1" showErrorMessage="1" xr:uid="{00000000-0002-0000-0400-00000A000000}">
          <x14:formula1>
            <xm:f>'zdroj#1'!$AI$20:$AI$23</xm:f>
          </x14:formula1>
          <xm:sqref>G29:H29</xm:sqref>
        </x14:dataValidation>
        <x14:dataValidation type="list" allowBlank="1" showInputMessage="1" showErrorMessage="1" xr:uid="{00000000-0002-0000-0400-00000B000000}">
          <x14:formula1>
            <xm:f>'zdroj#1'!$AJ$20:$AJ$24</xm:f>
          </x14:formula1>
          <xm:sqref>G30:H30</xm:sqref>
        </x14:dataValidation>
        <x14:dataValidation type="list" allowBlank="1" showInputMessage="1" showErrorMessage="1" xr:uid="{00000000-0002-0000-0400-00000C000000}">
          <x14:formula1>
            <xm:f>'zdroj#1'!$AK$20:$AK$22</xm:f>
          </x14:formula1>
          <xm:sqref>G31:H31</xm:sqref>
        </x14:dataValidation>
        <x14:dataValidation type="list" allowBlank="1" showInputMessage="1" showErrorMessage="1" xr:uid="{00000000-0002-0000-0400-00000D000000}">
          <x14:formula1>
            <xm:f>'zdroj#1'!$X$26:$X$29</xm:f>
          </x14:formula1>
          <xm:sqref>G16:H16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>
    <tabColor theme="2" tint="-0.249977111117893"/>
  </sheetPr>
  <dimension ref="A1:G98"/>
  <sheetViews>
    <sheetView topLeftCell="A51" zoomScale="85" zoomScaleNormal="85" workbookViewId="0">
      <selection activeCell="C75" sqref="C75"/>
    </sheetView>
  </sheetViews>
  <sheetFormatPr defaultColWidth="0" defaultRowHeight="15.5" zeroHeight="1" x14ac:dyDescent="0.35"/>
  <cols>
    <col min="1" max="1" width="70.453125" style="31" bestFit="1" customWidth="1"/>
    <col min="2" max="2" width="3.54296875" style="31" customWidth="1"/>
    <col min="3" max="3" width="56.453125" style="42" customWidth="1"/>
    <col min="4" max="4" width="47.54296875" style="5" customWidth="1"/>
    <col min="5" max="5" width="8.26953125" style="31" customWidth="1"/>
    <col min="6" max="6" width="39.1796875" hidden="1" customWidth="1"/>
    <col min="7" max="7" width="4.7265625" hidden="1" customWidth="1"/>
    <col min="8" max="16384" width="59.453125" hidden="1"/>
  </cols>
  <sheetData>
    <row r="1" spans="1:7" ht="14.5" x14ac:dyDescent="0.35">
      <c r="A1" s="554" t="s">
        <v>333</v>
      </c>
      <c r="B1" s="554"/>
      <c r="C1" s="554"/>
    </row>
    <row r="2" spans="1:7" ht="14.5" x14ac:dyDescent="0.35">
      <c r="A2" s="554"/>
      <c r="B2" s="554"/>
      <c r="C2" s="554"/>
    </row>
    <row r="3" spans="1:7" s="31" customFormat="1" ht="3" customHeight="1" x14ac:dyDescent="0.35">
      <c r="C3" s="42"/>
      <c r="D3" s="5"/>
    </row>
    <row r="4" spans="1:7" ht="14.5" x14ac:dyDescent="0.35">
      <c r="A4" s="555" t="s">
        <v>334</v>
      </c>
      <c r="B4" s="555"/>
      <c r="C4" s="555"/>
    </row>
    <row r="5" spans="1:7" ht="14.5" x14ac:dyDescent="0.35">
      <c r="A5" s="555"/>
      <c r="B5" s="555"/>
      <c r="C5" s="555"/>
    </row>
    <row r="6" spans="1:7" ht="31" x14ac:dyDescent="0.35">
      <c r="A6" s="318" t="s">
        <v>290</v>
      </c>
      <c r="B6" s="319"/>
      <c r="C6" s="320" t="s">
        <v>336</v>
      </c>
    </row>
    <row r="7" spans="1:7" x14ac:dyDescent="0.35">
      <c r="A7" s="321" t="s">
        <v>388</v>
      </c>
      <c r="B7" s="319"/>
      <c r="C7" s="320" t="str">
        <f>'Hodnocení#1'!D10</f>
        <v>#1 Nevybráno</v>
      </c>
    </row>
    <row r="8" spans="1:7" x14ac:dyDescent="0.35">
      <c r="A8" s="321" t="s">
        <v>389</v>
      </c>
      <c r="B8" s="319"/>
      <c r="C8" s="332" t="str">
        <f>'zdroj#1'!N8</f>
        <v/>
      </c>
    </row>
    <row r="9" spans="1:7" x14ac:dyDescent="0.35">
      <c r="A9" s="321" t="s">
        <v>390</v>
      </c>
      <c r="B9" s="319"/>
      <c r="C9" s="320" t="str">
        <f>'zdroj#1'!N9</f>
        <v/>
      </c>
    </row>
    <row r="10" spans="1:7" x14ac:dyDescent="0.35">
      <c r="A10" s="324" t="s">
        <v>291</v>
      </c>
      <c r="B10" s="319"/>
      <c r="C10" s="320" t="str">
        <f>'Projekt#1'!C5</f>
        <v xml:space="preserve">Vyplňte žadatele dotace </v>
      </c>
    </row>
    <row r="11" spans="1:7" x14ac:dyDescent="0.35">
      <c r="A11" s="318" t="s">
        <v>292</v>
      </c>
      <c r="B11" s="319"/>
      <c r="C11" s="320" t="str">
        <f>'Projekt#1'!C6</f>
        <v>Vyplňte název projektu</v>
      </c>
    </row>
    <row r="12" spans="1:7" x14ac:dyDescent="0.35">
      <c r="A12" s="324" t="s">
        <v>293</v>
      </c>
      <c r="B12" s="319"/>
      <c r="C12" s="323" t="str">
        <f>'Hodnocení#1'!D7</f>
        <v>CZ.05.XXX</v>
      </c>
      <c r="F12" t="s">
        <v>407</v>
      </c>
    </row>
    <row r="13" spans="1:7" x14ac:dyDescent="0.35">
      <c r="A13" s="324" t="s">
        <v>96</v>
      </c>
      <c r="B13" s="319"/>
      <c r="C13" s="322" t="str">
        <f>'Hodnocení#1'!D8</f>
        <v>Vyber výzvu</v>
      </c>
      <c r="F13" t="s">
        <v>417</v>
      </c>
    </row>
    <row r="14" spans="1:7" x14ac:dyDescent="0.35">
      <c r="A14" s="324" t="s">
        <v>294</v>
      </c>
      <c r="B14" s="319"/>
      <c r="C14" s="322" t="str">
        <f>'Hodnocení#1'!D3</f>
        <v>Výzva nevybrána</v>
      </c>
      <c r="F14" t="s">
        <v>418</v>
      </c>
    </row>
    <row r="15" spans="1:7" x14ac:dyDescent="0.35">
      <c r="A15" s="318" t="s">
        <v>406</v>
      </c>
      <c r="B15" s="325"/>
      <c r="C15" s="356" t="s">
        <v>407</v>
      </c>
      <c r="F15" t="s">
        <v>419</v>
      </c>
    </row>
    <row r="16" spans="1:7" x14ac:dyDescent="0.35">
      <c r="A16" s="318" t="s">
        <v>410</v>
      </c>
      <c r="B16" s="319"/>
      <c r="C16" s="357" t="s">
        <v>409</v>
      </c>
      <c r="G16" t="s">
        <v>409</v>
      </c>
    </row>
    <row r="17" spans="1:7" x14ac:dyDescent="0.35">
      <c r="A17" s="318" t="s">
        <v>295</v>
      </c>
      <c r="B17" s="319"/>
      <c r="C17" s="357">
        <v>0</v>
      </c>
      <c r="G17" t="s">
        <v>332</v>
      </c>
    </row>
    <row r="18" spans="1:7" x14ac:dyDescent="0.35">
      <c r="A18" s="318" t="s">
        <v>297</v>
      </c>
      <c r="B18" s="319"/>
      <c r="C18" s="357">
        <v>0</v>
      </c>
      <c r="G18" t="s">
        <v>337</v>
      </c>
    </row>
    <row r="19" spans="1:7" x14ac:dyDescent="0.35">
      <c r="A19" s="318" t="s">
        <v>296</v>
      </c>
      <c r="B19" s="319"/>
      <c r="C19" s="333">
        <f>C17-C18</f>
        <v>0</v>
      </c>
    </row>
    <row r="20" spans="1:7" x14ac:dyDescent="0.35">
      <c r="A20" s="318" t="s">
        <v>298</v>
      </c>
      <c r="B20" s="319"/>
      <c r="C20" s="357">
        <v>0</v>
      </c>
      <c r="D20" s="315"/>
    </row>
    <row r="21" spans="1:7" x14ac:dyDescent="0.35">
      <c r="A21" s="321" t="s">
        <v>408</v>
      </c>
      <c r="B21" s="319"/>
      <c r="C21" s="333">
        <f>C18-C20</f>
        <v>0</v>
      </c>
    </row>
    <row r="22" spans="1:7" x14ac:dyDescent="0.35">
      <c r="A22" s="321" t="s">
        <v>299</v>
      </c>
      <c r="B22" s="319"/>
      <c r="C22" s="322" t="str">
        <f>'zdroj#1'!B72</f>
        <v>Nevyplněno</v>
      </c>
      <c r="D22" s="31"/>
    </row>
    <row r="23" spans="1:7" x14ac:dyDescent="0.35">
      <c r="A23" s="318" t="s">
        <v>301</v>
      </c>
      <c r="B23" s="319"/>
      <c r="C23" s="326">
        <f>IFERROR('Hodnocení#1'!E32,0)</f>
        <v>0</v>
      </c>
    </row>
    <row r="24" spans="1:7" x14ac:dyDescent="0.35">
      <c r="A24" s="318" t="s">
        <v>300</v>
      </c>
      <c r="B24" s="319"/>
      <c r="C24" s="326">
        <f>IFERROR('Hodnocení#1'!I32,0)</f>
        <v>0</v>
      </c>
    </row>
    <row r="25" spans="1:7" x14ac:dyDescent="0.35">
      <c r="A25" s="327" t="s">
        <v>302</v>
      </c>
      <c r="B25" s="319"/>
      <c r="C25" s="322" t="str">
        <f>IF(OR('Hodnocení#1'!E31=0,'Hodnocení#1'!E30=0,'Hodnocení#1'!E29=0,'Hodnocení#1'!E26=0,'Hodnocení#1'!E25=0,'Hodnocení#1'!G25=0,'Hodnocení#1'!G26=0,'Hodnocení#1'!G29=0,'Hodnocení#1'!G30=0,'Hodnocení#1'!G31=0),"Ano","Ne")</f>
        <v>Ne</v>
      </c>
      <c r="D25" s="31"/>
    </row>
    <row r="26" spans="1:7" x14ac:dyDescent="0.35">
      <c r="A26" s="318" t="s">
        <v>303</v>
      </c>
      <c r="B26" s="319"/>
      <c r="C26" s="322" t="str">
        <f>'Hodnocení#1'!D44</f>
        <v>Nevybráno</v>
      </c>
    </row>
    <row r="27" spans="1:7" x14ac:dyDescent="0.35">
      <c r="A27" s="318" t="s">
        <v>304</v>
      </c>
      <c r="B27" s="319"/>
      <c r="C27" s="322" t="str">
        <f>'Hodnocení#1'!G44</f>
        <v>Nejprve vyber HA</v>
      </c>
    </row>
    <row r="28" spans="1:7" x14ac:dyDescent="0.35">
      <c r="A28" s="318" t="s">
        <v>305</v>
      </c>
      <c r="B28" s="319"/>
      <c r="C28" s="322" t="str">
        <f>'Hodnocení#1'!E50</f>
        <v>Nejprve vyber HA</v>
      </c>
    </row>
    <row r="29" spans="1:7" ht="7.5" customHeight="1" x14ac:dyDescent="0.35"/>
    <row r="30" spans="1:7" ht="29.25" customHeight="1" x14ac:dyDescent="0.35">
      <c r="A30" s="556" t="s">
        <v>335</v>
      </c>
      <c r="B30" s="556"/>
      <c r="C30" s="556"/>
    </row>
    <row r="31" spans="1:7" x14ac:dyDescent="0.35">
      <c r="A31" s="318" t="s">
        <v>306</v>
      </c>
      <c r="B31" s="328"/>
      <c r="C31" s="326">
        <f>'Hodnocení#1'!I16</f>
        <v>0</v>
      </c>
    </row>
    <row r="32" spans="1:7" x14ac:dyDescent="0.35">
      <c r="A32" s="318" t="s">
        <v>163</v>
      </c>
      <c r="B32" s="328"/>
      <c r="C32" s="326">
        <f>'Hodnocení#1'!I18</f>
        <v>0</v>
      </c>
    </row>
    <row r="33" spans="1:3" x14ac:dyDescent="0.35">
      <c r="A33" s="318" t="s">
        <v>391</v>
      </c>
      <c r="B33" s="328"/>
      <c r="C33" s="326">
        <f>'Hodnocení#1'!I19</f>
        <v>0</v>
      </c>
    </row>
    <row r="34" spans="1:3" x14ac:dyDescent="0.35">
      <c r="A34" s="327" t="s">
        <v>405</v>
      </c>
      <c r="B34" s="328"/>
      <c r="C34" s="326">
        <f>'Hodnocení#1'!I20</f>
        <v>0</v>
      </c>
    </row>
    <row r="35" spans="1:3" x14ac:dyDescent="0.35">
      <c r="A35" s="318" t="s">
        <v>392</v>
      </c>
      <c r="B35" s="328"/>
      <c r="C35" s="326">
        <f>'Hodnocení#1'!I21</f>
        <v>0</v>
      </c>
    </row>
    <row r="36" spans="1:3" x14ac:dyDescent="0.35">
      <c r="A36" s="318" t="s">
        <v>167</v>
      </c>
      <c r="B36" s="328"/>
      <c r="C36" s="326">
        <f>'Hodnocení#1'!I22</f>
        <v>0</v>
      </c>
    </row>
    <row r="37" spans="1:3" x14ac:dyDescent="0.35">
      <c r="A37" s="318" t="s">
        <v>307</v>
      </c>
      <c r="B37" s="328"/>
      <c r="C37" s="326">
        <f>SUM('Hodnocení#1'!I24:I31)</f>
        <v>0</v>
      </c>
    </row>
    <row r="38" spans="1:3" x14ac:dyDescent="0.35">
      <c r="A38" s="318" t="s">
        <v>308</v>
      </c>
      <c r="B38" s="328"/>
      <c r="C38" s="326" t="str">
        <f>'zdroj#1'!B71</f>
        <v>Nevyplněno</v>
      </c>
    </row>
    <row r="39" spans="1:3" x14ac:dyDescent="0.35">
      <c r="A39" s="318" t="s">
        <v>309</v>
      </c>
      <c r="B39" s="328"/>
      <c r="C39" s="326" t="str">
        <f>C25</f>
        <v>Ne</v>
      </c>
    </row>
    <row r="40" spans="1:3" x14ac:dyDescent="0.35">
      <c r="A40" s="329"/>
      <c r="B40" s="330"/>
      <c r="C40" s="322"/>
    </row>
    <row r="41" spans="1:3" x14ac:dyDescent="0.35">
      <c r="A41" s="318" t="s">
        <v>310</v>
      </c>
      <c r="B41" s="328"/>
      <c r="C41" s="322" t="str">
        <f>CHOOSE('zdroj#1'!A1,"Nevybráno",'zdroj#1'!B2,'zdroj#1'!B3,'zdroj#1'!B4)</f>
        <v>Nevybráno</v>
      </c>
    </row>
    <row r="42" spans="1:3" x14ac:dyDescent="0.35">
      <c r="A42" s="327" t="s">
        <v>311</v>
      </c>
      <c r="B42" s="328"/>
      <c r="C42" s="322">
        <f>'Projekt#1'!C40</f>
        <v>0</v>
      </c>
    </row>
    <row r="43" spans="1:3" x14ac:dyDescent="0.35">
      <c r="A43" s="327" t="s">
        <v>312</v>
      </c>
      <c r="B43" s="328"/>
      <c r="C43" s="322">
        <f>'Projekt#1'!C41</f>
        <v>0</v>
      </c>
    </row>
    <row r="44" spans="1:3" x14ac:dyDescent="0.35">
      <c r="A44" s="331" t="s">
        <v>393</v>
      </c>
      <c r="B44" s="328"/>
      <c r="C44" s="322">
        <f>'Projekt#1'!C44</f>
        <v>0</v>
      </c>
    </row>
    <row r="45" spans="1:3" ht="31" x14ac:dyDescent="0.35">
      <c r="A45" s="331" t="s">
        <v>394</v>
      </c>
      <c r="B45" s="328"/>
      <c r="C45" s="322">
        <f>'Projekt#1'!C45</f>
        <v>0</v>
      </c>
    </row>
    <row r="46" spans="1:3" x14ac:dyDescent="0.35">
      <c r="A46" s="331" t="s">
        <v>313</v>
      </c>
      <c r="B46" s="328"/>
      <c r="C46" s="322">
        <f>'Projekt#1'!G76</f>
        <v>0</v>
      </c>
    </row>
    <row r="47" spans="1:3" x14ac:dyDescent="0.35">
      <c r="A47" s="331" t="s">
        <v>314</v>
      </c>
      <c r="B47" s="328"/>
      <c r="C47" s="322">
        <f>'Projekt#1'!G77</f>
        <v>0</v>
      </c>
    </row>
    <row r="48" spans="1:3" x14ac:dyDescent="0.35">
      <c r="A48" s="331" t="s">
        <v>354</v>
      </c>
      <c r="B48" s="328"/>
      <c r="C48" s="326">
        <f>'Projekt#1'!D84</f>
        <v>0</v>
      </c>
    </row>
    <row r="49" spans="1:3" x14ac:dyDescent="0.35">
      <c r="A49" s="331" t="s">
        <v>395</v>
      </c>
      <c r="B49" s="328"/>
      <c r="C49" s="326">
        <f>'Projekt#1'!D85</f>
        <v>0</v>
      </c>
    </row>
    <row r="50" spans="1:3" x14ac:dyDescent="0.35">
      <c r="A50" s="331" t="s">
        <v>55</v>
      </c>
      <c r="B50" s="328"/>
      <c r="C50" s="326">
        <f>'Projekt#1'!D93</f>
        <v>0</v>
      </c>
    </row>
    <row r="51" spans="1:3" x14ac:dyDescent="0.35">
      <c r="A51" s="331" t="s">
        <v>315</v>
      </c>
      <c r="B51" s="328"/>
      <c r="C51" s="326">
        <f>'Projekt#1'!D97</f>
        <v>0</v>
      </c>
    </row>
    <row r="52" spans="1:3" x14ac:dyDescent="0.35">
      <c r="A52" s="331" t="s">
        <v>316</v>
      </c>
      <c r="B52" s="328"/>
      <c r="C52" s="322">
        <f>'Projekt#1'!D138</f>
        <v>0</v>
      </c>
    </row>
    <row r="53" spans="1:3" x14ac:dyDescent="0.35">
      <c r="A53" s="331" t="s">
        <v>317</v>
      </c>
      <c r="B53" s="328"/>
      <c r="C53" s="322">
        <f>'Projekt#1'!D141</f>
        <v>0</v>
      </c>
    </row>
    <row r="54" spans="1:3" x14ac:dyDescent="0.35">
      <c r="A54" s="331" t="s">
        <v>396</v>
      </c>
      <c r="B54" s="328"/>
      <c r="C54" s="322">
        <f>'Projekt#1'!D142</f>
        <v>0</v>
      </c>
    </row>
    <row r="55" spans="1:3" x14ac:dyDescent="0.35">
      <c r="A55" s="331" t="s">
        <v>318</v>
      </c>
      <c r="B55" s="328"/>
      <c r="C55" s="322">
        <f>'Projekt#1'!D143</f>
        <v>0</v>
      </c>
    </row>
    <row r="56" spans="1:3" x14ac:dyDescent="0.35">
      <c r="A56" s="331" t="s">
        <v>319</v>
      </c>
      <c r="B56" s="328"/>
      <c r="C56" s="326">
        <f>'Projekt#1'!D152</f>
        <v>0</v>
      </c>
    </row>
    <row r="57" spans="1:3" x14ac:dyDescent="0.35">
      <c r="A57" s="331" t="s">
        <v>320</v>
      </c>
      <c r="B57" s="328"/>
      <c r="C57" s="322">
        <f>'Projekt#1'!D144</f>
        <v>0</v>
      </c>
    </row>
    <row r="58" spans="1:3" x14ac:dyDescent="0.35">
      <c r="A58" s="331" t="s">
        <v>321</v>
      </c>
      <c r="B58" s="328"/>
      <c r="C58" s="322">
        <f>'Projekt#1'!D145</f>
        <v>0</v>
      </c>
    </row>
    <row r="59" spans="1:3" x14ac:dyDescent="0.35">
      <c r="A59" s="331" t="s">
        <v>322</v>
      </c>
      <c r="B59" s="328"/>
      <c r="C59" s="322">
        <f>'Projekt#1'!D146</f>
        <v>0</v>
      </c>
    </row>
    <row r="60" spans="1:3" x14ac:dyDescent="0.35">
      <c r="A60" s="331" t="s">
        <v>323</v>
      </c>
      <c r="B60" s="328"/>
      <c r="C60" s="322">
        <f>'Projekt#1'!D148</f>
        <v>0</v>
      </c>
    </row>
    <row r="61" spans="1:3" x14ac:dyDescent="0.35">
      <c r="A61" s="331" t="s">
        <v>324</v>
      </c>
      <c r="B61" s="328"/>
      <c r="C61" s="322">
        <f>'Projekt#1'!D149</f>
        <v>0</v>
      </c>
    </row>
    <row r="62" spans="1:3" x14ac:dyDescent="0.35">
      <c r="A62" s="331" t="s">
        <v>325</v>
      </c>
      <c r="B62" s="328"/>
      <c r="C62" s="322">
        <f>'Projekt#1'!D150</f>
        <v>0</v>
      </c>
    </row>
    <row r="63" spans="1:3" x14ac:dyDescent="0.35">
      <c r="A63" s="331" t="s">
        <v>397</v>
      </c>
      <c r="B63" s="328"/>
      <c r="C63" s="322">
        <f>'Projekt#1'!D147</f>
        <v>0</v>
      </c>
    </row>
    <row r="64" spans="1:3" x14ac:dyDescent="0.35">
      <c r="A64" s="331" t="s">
        <v>398</v>
      </c>
      <c r="B64" s="328"/>
      <c r="C64" s="322">
        <f>'Hodnocení#1'!I24</f>
        <v>0</v>
      </c>
    </row>
    <row r="65" spans="1:3" x14ac:dyDescent="0.35">
      <c r="A65" s="331" t="s">
        <v>399</v>
      </c>
      <c r="B65" s="328"/>
      <c r="C65" s="322">
        <f>'zdroj#1'!A64</f>
        <v>0</v>
      </c>
    </row>
    <row r="66" spans="1:3" x14ac:dyDescent="0.35">
      <c r="A66" s="331" t="s">
        <v>400</v>
      </c>
      <c r="B66" s="328"/>
      <c r="C66" s="322">
        <f>'Hodnocení#1'!I25</f>
        <v>0</v>
      </c>
    </row>
    <row r="67" spans="1:3" x14ac:dyDescent="0.35">
      <c r="A67" s="331" t="s">
        <v>401</v>
      </c>
      <c r="B67" s="328"/>
      <c r="C67" s="322">
        <f>'Hodnocení#1'!I26</f>
        <v>0</v>
      </c>
    </row>
    <row r="68" spans="1:3" x14ac:dyDescent="0.35">
      <c r="A68" s="331" t="s">
        <v>326</v>
      </c>
      <c r="B68" s="328"/>
      <c r="C68" s="322">
        <f>'Hodnocení#1'!I27</f>
        <v>0</v>
      </c>
    </row>
    <row r="69" spans="1:3" x14ac:dyDescent="0.35">
      <c r="A69" s="331" t="s">
        <v>327</v>
      </c>
      <c r="B69" s="328"/>
      <c r="C69" s="322">
        <f>IFERROR('zdroj#1'!N59,0)</f>
        <v>0</v>
      </c>
    </row>
    <row r="70" spans="1:3" x14ac:dyDescent="0.35">
      <c r="A70" s="331" t="s">
        <v>328</v>
      </c>
      <c r="B70" s="328"/>
      <c r="C70" s="322">
        <f>'Hodnocení#1'!I28</f>
        <v>0</v>
      </c>
    </row>
    <row r="71" spans="1:3" x14ac:dyDescent="0.35">
      <c r="A71" s="331" t="s">
        <v>331</v>
      </c>
      <c r="B71" s="328"/>
      <c r="C71" s="322">
        <f>IFERROR('zdroj#1'!N63,0)</f>
        <v>0</v>
      </c>
    </row>
    <row r="72" spans="1:3" x14ac:dyDescent="0.35">
      <c r="A72" s="331" t="s">
        <v>402</v>
      </c>
      <c r="B72" s="328"/>
      <c r="C72" s="322">
        <f>'Hodnocení#1'!I29</f>
        <v>0</v>
      </c>
    </row>
    <row r="73" spans="1:3" x14ac:dyDescent="0.35">
      <c r="A73" s="331" t="s">
        <v>403</v>
      </c>
      <c r="B73" s="328"/>
      <c r="C73" s="322">
        <f>'Hodnocení#1'!I30</f>
        <v>0</v>
      </c>
    </row>
    <row r="74" spans="1:3" x14ac:dyDescent="0.35">
      <c r="A74" s="331" t="s">
        <v>404</v>
      </c>
      <c r="B74" s="328"/>
      <c r="C74" s="322">
        <f>'Hodnocení#1'!I31</f>
        <v>0</v>
      </c>
    </row>
    <row r="75" spans="1:3" x14ac:dyDescent="0.35">
      <c r="A75" s="316" t="s">
        <v>329</v>
      </c>
      <c r="B75" s="328"/>
      <c r="C75" s="358">
        <v>0</v>
      </c>
    </row>
    <row r="76" spans="1:3" x14ac:dyDescent="0.35">
      <c r="A76" s="327" t="s">
        <v>448</v>
      </c>
      <c r="B76" s="328"/>
      <c r="C76" s="367">
        <f>'Projekt#1'!C42</f>
        <v>0</v>
      </c>
    </row>
    <row r="77" spans="1:3" x14ac:dyDescent="0.35">
      <c r="A77" s="327" t="s">
        <v>447</v>
      </c>
      <c r="B77" s="328"/>
      <c r="C77" s="367">
        <f>'Projekt#1'!C43</f>
        <v>0</v>
      </c>
    </row>
    <row r="78" spans="1:3" x14ac:dyDescent="0.35"/>
    <row r="79" spans="1:3" x14ac:dyDescent="0.35"/>
    <row r="80" spans="1:3" x14ac:dyDescent="0.35">
      <c r="A80" s="44" t="str">
        <f>'Hodnocení#1'!D44</f>
        <v>Nevybráno</v>
      </c>
      <c r="B80" s="38"/>
      <c r="C80" s="43" t="str">
        <f>'Hodnocení#1'!G44</f>
        <v>Nejprve vyber HA</v>
      </c>
    </row>
    <row r="81" spans="1:3" x14ac:dyDescent="0.35">
      <c r="A81" s="44" t="str">
        <f>'Hodnocení#1'!D45</f>
        <v>Hodnotitel "A"</v>
      </c>
      <c r="B81" s="38"/>
      <c r="C81" s="43" t="str">
        <f>'Hodnocení#1'!G45</f>
        <v>Hodnotitel "B"</v>
      </c>
    </row>
    <row r="82" spans="1:3" x14ac:dyDescent="0.35">
      <c r="A82" s="38"/>
      <c r="B82" s="38"/>
    </row>
    <row r="83" spans="1:3" x14ac:dyDescent="0.35">
      <c r="A83" s="38"/>
      <c r="B83" s="38"/>
    </row>
    <row r="84" spans="1:3" x14ac:dyDescent="0.35">
      <c r="A84" s="38"/>
      <c r="B84" s="38"/>
    </row>
    <row r="85" spans="1:3" x14ac:dyDescent="0.35">
      <c r="A85" s="557" t="str">
        <f>'Hodnocení#1'!E50</f>
        <v>Nejprve vyber HA</v>
      </c>
      <c r="B85" s="557"/>
      <c r="C85" s="557"/>
    </row>
    <row r="86" spans="1:3" x14ac:dyDescent="0.35">
      <c r="A86" s="557" t="str">
        <f>'Hodnocení#1'!E51</f>
        <v>Schvalovatel</v>
      </c>
      <c r="B86" s="557"/>
      <c r="C86" s="557"/>
    </row>
    <row r="87" spans="1:3" x14ac:dyDescent="0.35">
      <c r="A87" s="38"/>
      <c r="B87" s="38"/>
    </row>
    <row r="88" spans="1:3" x14ac:dyDescent="0.35">
      <c r="A88" s="38"/>
      <c r="B88" s="38"/>
    </row>
    <row r="89" spans="1:3" x14ac:dyDescent="0.35">
      <c r="A89" s="38"/>
      <c r="B89" s="38"/>
    </row>
    <row r="90" spans="1:3" hidden="1" x14ac:dyDescent="0.35">
      <c r="A90" s="38"/>
      <c r="B90" s="38"/>
    </row>
    <row r="91" spans="1:3" x14ac:dyDescent="0.35"/>
    <row r="92" spans="1:3" x14ac:dyDescent="0.35"/>
    <row r="93" spans="1:3" x14ac:dyDescent="0.35"/>
    <row r="94" spans="1:3" x14ac:dyDescent="0.35"/>
    <row r="95" spans="1:3" x14ac:dyDescent="0.35"/>
    <row r="96" spans="1:3" x14ac:dyDescent="0.35"/>
    <row r="97" x14ac:dyDescent="0.35"/>
    <row r="98" x14ac:dyDescent="0.35"/>
  </sheetData>
  <sheetProtection algorithmName="SHA-512" hashValue="NNg4WaxqYTk9K+yu2ZvhStEeEPnK3tdqzyHDmVYzbIjAOEuBrAowOr1EYgDYtXu7HGTFuEq/T+ZMvoILeLr5Dw==" saltValue="ByFxzrahkQt8cY6+89D39g==" spinCount="100000" sheet="1" selectLockedCells="1"/>
  <dataConsolidate/>
  <mergeCells count="5">
    <mergeCell ref="A1:C2"/>
    <mergeCell ref="A4:C5"/>
    <mergeCell ref="A30:C30"/>
    <mergeCell ref="A85:C85"/>
    <mergeCell ref="A86:C86"/>
  </mergeCells>
  <dataValidations count="2">
    <dataValidation type="list" allowBlank="1" showInputMessage="1" showErrorMessage="1" sqref="C15" xr:uid="{00000000-0002-0000-0500-000000000000}">
      <formula1>$F$12:$F$15</formula1>
    </dataValidation>
    <dataValidation type="list" allowBlank="1" showInputMessage="1" showErrorMessage="1" sqref="C16" xr:uid="{00000000-0002-0000-0500-000001000000}">
      <formula1>$G$16:$G$18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Pokyny_k_vyplnění</vt:lpstr>
      <vt:lpstr>Popis_projektu</vt:lpstr>
      <vt:lpstr>Projekt#1</vt:lpstr>
      <vt:lpstr>zdroj#1</vt:lpstr>
      <vt:lpstr>Hodnocení#1</vt:lpstr>
      <vt:lpstr>výstup#1</vt:lpstr>
      <vt:lpstr>'Hodnocení#1'!Oblast_tisku</vt:lpstr>
      <vt:lpstr>'Projekt#1'!Oblast_tisku</vt:lpstr>
      <vt:lpstr>'výstup#1'!Oblast_tisku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Pecha Martin</cp:lastModifiedBy>
  <cp:lastPrinted>2023-03-14T09:31:39Z</cp:lastPrinted>
  <dcterms:created xsi:type="dcterms:W3CDTF">2022-04-22T13:35:06Z</dcterms:created>
  <dcterms:modified xsi:type="dcterms:W3CDTF">2023-06-08T12:24:17Z</dcterms:modified>
</cp:coreProperties>
</file>