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86. výzva\"/>
    </mc:Choice>
  </mc:AlternateContent>
  <xr:revisionPtr revIDLastSave="0" documentId="8_{D4BEBBFA-C7AE-4B73-8A13-27B0FBD38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I22" i="1"/>
  <c r="P30" i="2" l="1"/>
  <c r="P32" i="2" s="1"/>
  <c r="P41" i="2" s="1"/>
  <c r="I24" i="1" l="1"/>
  <c r="J26" i="1"/>
  <c r="R41" i="2"/>
  <c r="F27" i="1"/>
  <c r="F41" i="1" l="1"/>
  <c r="D32" i="3" s="1"/>
  <c r="I26" i="1"/>
  <c r="I25" i="1" s="1"/>
  <c r="P40" i="2"/>
  <c r="H27" i="1" s="1"/>
  <c r="H28" i="1" s="1"/>
  <c r="D29" i="1" l="1"/>
  <c r="B29" i="1" s="1"/>
  <c r="D35" i="3"/>
  <c r="R40" i="2"/>
  <c r="S41" i="2" s="1"/>
  <c r="T41" i="2" s="1"/>
  <c r="S45" i="2"/>
  <c r="S43" i="2"/>
  <c r="I27" i="1"/>
  <c r="D9" i="3" l="1"/>
  <c r="I28" i="1"/>
  <c r="F43" i="1" s="1"/>
  <c r="D30" i="1" l="1"/>
  <c r="D36" i="3"/>
  <c r="F42" i="1" l="1"/>
  <c r="D33" i="3" s="1"/>
  <c r="D10" i="3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<sst xmlns="http://schemas.openxmlformats.org/spreadsheetml/2006/main" count="313" uniqueCount="259">
  <si>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</si>
  <si>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</si>
  <si>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</si>
  <si>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</si>
  <si>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</si>
  <si>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</si>
  <si>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</si>
  <si>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</si>
  <si>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</si>
  <si>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</si>
  <si>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</si>
  <si>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</si>
  <si>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</si>
  <si>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</si>
  <si>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</si>
  <si>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</si>
  <si>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</si>
  <si>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</si>
  <si>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</si>
  <si>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</si>
  <si>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</si>
  <si>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</si>
  <si>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</si>
  <si>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</si>
  <si>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</si>
  <si>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</si>
  <si>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</si>
  <si>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</si>
  <si>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</si>
  <si>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</si>
  <si>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</si>
  <si>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</si>
  <si>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</si>
  <si>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</si>
  <si>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</si>
  <si>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</si>
  <si>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</si>
  <si>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</si>
  <si>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</si>
  <si>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</si>
  <si>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</si>
  <si>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</si>
  <si>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</si>
  <si>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</si>
  <si>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</si>
  <si>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</si>
  <si>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</si>
  <si>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</si>
  <si>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</si>
  <si>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</si>
  <si>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</si>
  <si>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</si>
  <si>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</si>
  <si>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</si>
  <si>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</si>
  <si>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</si>
  <si>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</si>
  <si>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</si>
  <si>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</si>
  <si>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</si>
  <si>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</si>
  <si>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</si>
  <si>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</si>
  <si>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</si>
  <si>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</si>
  <si>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</si>
  <si>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</si>
  <si>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</si>
  <si>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</si>
  <si>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</si>
  <si>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</si>
  <si>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</si>
  <si>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</si>
  <si>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</si>
  <si>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</si>
  <si>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</si>
  <si>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</si>
  <si>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</si>
  <si>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</si>
  <si>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</si>
  <si>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</si>
  <si>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</si>
  <si>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</si>
  <si>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</si>
  <si>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</si>
  <si>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</si>
  <si>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</si>
  <si>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</si>
  <si>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</si>
  <si>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</si>
  <si>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</si>
  <si>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</si>
  <si>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</si>
  <si>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</si>
  <si>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</si>
  <si>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</si>
  <si>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</si>
  <si>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</si>
  <si>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</si>
  <si>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</si>
  <si>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</si>
  <si>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</si>
  <si>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</si>
  <si>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</si>
  <si>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</si>
  <si>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</si>
  <si>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</si>
  <si>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</si>
  <si>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</si>
  <si>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</si>
  <si>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</si>
  <si>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</si>
  <si>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</si>
  <si>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</si>
  <si>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</si>
  <si>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</si>
  <si>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</si>
  <si>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</si>
  <si>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</si>
  <si>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</si>
  <si>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</si>
  <si>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</si>
  <si>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</si>
  <si>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</si>
  <si>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</si>
  <si>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</si>
  <si>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</si>
  <si>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</si>
  <si>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</si>
  <si>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</si>
  <si>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</si>
  <si>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</si>
  <si>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</si>
  <si>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</si>
  <si>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</si>
  <si>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</si>
  <si>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</si>
  <si>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</si>
  <si>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</si>
  <si>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</si>
  <si>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</si>
  <si>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</si>
  <si>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</si>
  <si>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</si>
  <si>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</si>
  <si>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</si>
  <si>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</si>
  <si>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</si>
  <si>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</si>
  <si>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</si>
  <si>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</si>
  <si>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</si>
  <si>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</si>
  <si>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</si>
  <si>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</si>
  <si>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</si>
  <si>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</si>
  <si>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</si>
  <si>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</si>
  <si>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</si>
  <si>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</si>
  <si>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</si>
  <si>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</si>
  <si>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</si>
  <si>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</si>
  <si>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</si>
  <si>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</si>
  <si>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</si>
  <si>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</si>
  <si>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</si>
  <si>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</si>
  <si>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</si>
  <si>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</si>
  <si>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</si>
  <si>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</si>
  <si>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</si>
  <si>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</si>
  <si>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</si>
  <si>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</si>
  <si>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</si>
  <si>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</si>
  <si>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</si>
  <si>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</si>
  <si>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</si>
  <si>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</si>
  <si>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</si>
  <si>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</si>
  <si>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</si>
  <si>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</si>
  <si>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</si>
  <si>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</si>
  <si>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</si>
  <si>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</si>
  <si>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</si>
  <si>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</si>
  <si>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</si>
  <si>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</si>
  <si>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</si>
  <si>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</si>
  <si>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</si>
  <si>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</si>
  <si>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</si>
  <si>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</si>
  <si>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</si>
  <si>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</si>
  <si>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</si>
  <si>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</si>
  <si>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</si>
  <si>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</si>
  <si>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</si>
  <si>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</si>
  <si>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</si>
  <si>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</si>
  <si>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</si>
  <si>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</si>
  <si>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</si>
  <si>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</si>
  <si>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</si>
  <si>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</si>
  <si>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</si>
  <si>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</si>
  <si>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</si>
  <si>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</si>
  <si>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</si>
  <si>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</si>
  <si>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</si>
  <si>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</si>
  <si>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</si>
  <si>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</si>
  <si>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</si>
  <si>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</si>
  <si>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</si>
  <si>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</si>
  <si>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</si>
  <si>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</si>
  <si>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</si>
  <si>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</si>
  <si>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</si>
  <si>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</si>
  <si>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</si>
  <si>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</si>
  <si>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</si>
  <si>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</si>
  <si>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</si>
  <si>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</si>
  <si>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</si>
  <si>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</si>
  <si>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</si>
  <si>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</si>
  <si>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</si>
  <si>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</si>
  <si>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</si>
  <si>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</si>
  <si>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</si>
  <si>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</si>
  <si>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</si>
  <si>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Osobní náklady</t>
  </si>
  <si>
    <t>DPH neuznatelné = Jsem plátce DPH a mám nárok na odpočet DPH ve vztahu k aktivitám projektu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</si>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</sst>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3" xfId="0" applyFill="1" applyBorder="1" applyAlignment="1">
      <alignment horizontal="center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topLeftCell="A2" zoomScale="85" zoomScaleNormal="85" workbookViewId="0">
      <selection activeCell="D27" sqref="D27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83" t="s">
        <v>0</v>
      </c>
      <c r="C2" s="183"/>
      <c r="D2" s="183"/>
      <c r="E2" s="183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255</v>
      </c>
      <c r="D3" s="184" t="s">
        <v>123</v>
      </c>
      <c r="E3" s="184"/>
      <c r="F3" s="184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88"/>
      <c r="D5" s="188"/>
      <c r="E5" s="188"/>
      <c r="F5" s="189"/>
      <c r="H5" s="54"/>
      <c r="I5" s="180"/>
      <c r="J5" s="180"/>
    </row>
    <row r="6" spans="2:12" ht="20.100000000000001" customHeight="1" thickBot="1" x14ac:dyDescent="0.3">
      <c r="B6" s="57" t="s">
        <v>2</v>
      </c>
      <c r="C6" s="190"/>
      <c r="D6" s="190"/>
      <c r="E6" s="190"/>
      <c r="F6" s="191"/>
      <c r="G6" s="54"/>
      <c r="I6" s="180"/>
      <c r="J6" s="180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81"/>
      <c r="J8" s="181"/>
      <c r="K8" s="52"/>
      <c r="L8" s="52"/>
    </row>
    <row r="9" spans="2:12" ht="18.75" customHeight="1" thickBot="1" x14ac:dyDescent="0.3">
      <c r="B9" s="60" t="s">
        <v>4</v>
      </c>
      <c r="G9" s="134" t="s">
        <v>243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244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126</v>
      </c>
      <c r="G11" s="61" t="s">
        <v>245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125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24"/>
      <c r="C17" s="66"/>
      <c r="D17" s="162" t="s">
        <v>160</v>
      </c>
      <c r="E17" s="68" t="s">
        <v>71</v>
      </c>
      <c r="F17" s="69" t="s">
        <v>161</v>
      </c>
      <c r="G17" s="67" t="s">
        <v>162</v>
      </c>
      <c r="H17" s="70" t="s">
        <v>70</v>
      </c>
      <c r="I17" s="71" t="s">
        <v>163</v>
      </c>
    </row>
    <row r="18" spans="2:12" ht="15.75" thickTop="1" x14ac:dyDescent="0.25">
      <c r="B18" s="185" t="s">
        <v>69</v>
      </c>
      <c r="C18" s="160" t="s">
        <v>258</v>
      </c>
      <c r="D18" s="141">
        <v>0</v>
      </c>
      <c r="E18" s="143">
        <v>21</v>
      </c>
      <c r="F18" s="72">
        <f>D18*(1+(E18/100))</f>
        <v>0</v>
      </c>
      <c r="G18" s="141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25">
      <c r="B19" s="186"/>
      <c r="C19" s="161" t="s">
        <v>256</v>
      </c>
      <c r="D19" s="142">
        <v>0</v>
      </c>
      <c r="E19" s="144">
        <v>21</v>
      </c>
      <c r="F19" s="75">
        <f t="shared" ref="F19:F21" si="0">D19*(1+(E19/100))</f>
        <v>0</v>
      </c>
      <c r="G19" s="142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.75" thickBot="1" x14ac:dyDescent="0.3">
      <c r="B20" s="186"/>
      <c r="C20" s="122" t="s">
        <v>68</v>
      </c>
      <c r="D20" s="142">
        <v>0</v>
      </c>
      <c r="E20" s="144">
        <v>21</v>
      </c>
      <c r="F20" s="75">
        <f t="shared" si="0"/>
        <v>0</v>
      </c>
      <c r="G20" s="142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45.75" hidden="1" thickBot="1" x14ac:dyDescent="0.3">
      <c r="B21" s="187"/>
      <c r="C21" s="123" t="s">
        <v>121</v>
      </c>
      <c r="D21" s="139">
        <v>0</v>
      </c>
      <c r="E21" s="140">
        <v>21</v>
      </c>
      <c r="F21" s="79">
        <f t="shared" si="0"/>
        <v>0</v>
      </c>
      <c r="G21" s="139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6.5" thickTop="1" thickBot="1" x14ac:dyDescent="0.3">
      <c r="B22" s="125"/>
      <c r="C22" s="82" t="s">
        <v>72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80</v>
      </c>
      <c r="K22" s="78"/>
    </row>
    <row r="23" spans="2:12" ht="15.75" thickTop="1" x14ac:dyDescent="0.25">
      <c r="D23" s="78"/>
      <c r="E23" s="78"/>
      <c r="F23" s="78"/>
      <c r="G23" s="78"/>
      <c r="H23" s="78"/>
      <c r="I23" s="88" t="str">
        <f>IFERROR(I18+I19+I20,"zadej výdaje/uznatelnost DPH")</f>
        <v>zadej výdaje/uznatelnost DPH</v>
      </c>
      <c r="J23" s="89" t="s">
        <v>79</v>
      </c>
      <c r="K23" s="78"/>
    </row>
    <row r="24" spans="2:12" ht="33.75" customHeight="1" x14ac:dyDescent="0.25">
      <c r="D24" s="182"/>
      <c r="E24" s="182"/>
      <c r="F24" s="182"/>
      <c r="G24" s="182"/>
      <c r="H24" s="64"/>
      <c r="I24" s="90">
        <f>IFERROR(I23*zdroj!P30,0)</f>
        <v>0</v>
      </c>
      <c r="J24" s="91" t="s">
        <v>214</v>
      </c>
      <c r="K24" s="132"/>
    </row>
    <row r="25" spans="2:12" ht="15.75" thickBot="1" x14ac:dyDescent="0.3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2"/>
    </row>
    <row r="26" spans="2:12" ht="33.75" customHeight="1" thickTop="1" thickBot="1" x14ac:dyDescent="0.3">
      <c r="B26" s="92" t="s">
        <v>119</v>
      </c>
      <c r="C26" s="93" t="s">
        <v>120</v>
      </c>
      <c r="D26" s="178" t="s">
        <v>166</v>
      </c>
      <c r="E26" s="178"/>
      <c r="F26" s="178"/>
      <c r="G26" s="178"/>
      <c r="H26" s="179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IFERROR(IF(OR(zdroj!P2=1,zdroj!P2=2,zdroj!P2=3,zdroj!P2=4,zdroj!P2=5,zdroj!P2=15,zdroj!P2=18,zdroj!P2=19),zdroj!P32*KR!I23,0),"zadej výdaje/uznatelnost DPH")</f>
        <v>zadej výdaje/uznatelnost DPH</v>
      </c>
      <c r="K26" s="126"/>
      <c r="L26" s="130"/>
    </row>
    <row r="27" spans="2:12" ht="39.75" customHeight="1" thickTop="1" thickBot="1" x14ac:dyDescent="0.3">
      <c r="B27" s="96" t="s">
        <v>119</v>
      </c>
      <c r="C27" s="97" t="s">
        <v>120</v>
      </c>
      <c r="D27" s="145">
        <v>0</v>
      </c>
      <c r="E27" s="146">
        <v>21</v>
      </c>
      <c r="F27" s="98">
        <f>D27*(1+(E27/100))</f>
        <v>0</v>
      </c>
      <c r="G27" s="145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6"/>
      <c r="K27" s="126"/>
      <c r="L27" s="130"/>
    </row>
    <row r="28" spans="2:12" ht="16.5" customHeight="1" thickBot="1" x14ac:dyDescent="0.3">
      <c r="D28" s="90">
        <f>CHOOSE(zdroj!P2,0,0,0,0,0,KR!D27,KR!D27,KR!D27,KR!D27,KR!D27,KR!D27,KR!D27,KR!D27,KR!D27,0,KR!D27,KR!D27,0,0,KR!D27)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30"/>
      <c r="K28" s="130"/>
      <c r="L28" s="130"/>
    </row>
    <row r="29" spans="2:12" ht="15.75" customHeight="1" thickTop="1" thickBot="1" x14ac:dyDescent="0.3">
      <c r="B29" s="25">
        <f>IF(D29="zadej výdaje/DPH",0,D29)</f>
        <v>0</v>
      </c>
      <c r="C29" s="102" t="s">
        <v>159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30"/>
      <c r="K29" s="130"/>
      <c r="L29" s="130"/>
    </row>
    <row r="30" spans="2:12" ht="15.75" thickTop="1" x14ac:dyDescent="0.25">
      <c r="C30" s="105" t="s">
        <v>235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122</v>
      </c>
      <c r="H30" s="109"/>
      <c r="I30" s="110"/>
    </row>
    <row r="31" spans="2:12" ht="15.75" thickBot="1" x14ac:dyDescent="0.3">
      <c r="C31" s="111" t="s">
        <v>236</v>
      </c>
      <c r="D31" s="112" t="str">
        <f>IFERROR(ROUND(D29-D30,0),"zadej výdaje/DPH")</f>
        <v>zadej výdaje/DPH</v>
      </c>
      <c r="E31" s="64"/>
      <c r="F31" s="64"/>
      <c r="G31" s="172" t="s">
        <v>88</v>
      </c>
      <c r="H31" s="173"/>
      <c r="I31" s="174"/>
    </row>
    <row r="32" spans="2:12" ht="15.75" thickTop="1" x14ac:dyDescent="0.25">
      <c r="D32" s="64"/>
      <c r="E32" s="64"/>
      <c r="F32" s="64"/>
      <c r="G32" s="172"/>
      <c r="H32" s="173"/>
      <c r="I32" s="174"/>
    </row>
    <row r="33" spans="2:9" x14ac:dyDescent="0.25">
      <c r="G33" s="172"/>
      <c r="H33" s="173"/>
      <c r="I33" s="174"/>
    </row>
    <row r="34" spans="2:9" x14ac:dyDescent="0.25">
      <c r="G34" s="172"/>
      <c r="H34" s="173"/>
      <c r="I34" s="174"/>
    </row>
    <row r="35" spans="2:9" ht="24" customHeight="1" x14ac:dyDescent="0.25">
      <c r="G35" s="172"/>
      <c r="H35" s="173"/>
      <c r="I35" s="174"/>
    </row>
    <row r="36" spans="2:9" ht="24" customHeight="1" thickBot="1" x14ac:dyDescent="0.35">
      <c r="C36" s="113" t="s">
        <v>164</v>
      </c>
      <c r="D36" s="147" t="s">
        <v>165</v>
      </c>
      <c r="E36" s="148">
        <f ca="1">TODAY()</f>
        <v>45831</v>
      </c>
      <c r="G36" s="175"/>
      <c r="H36" s="176"/>
      <c r="I36" s="177"/>
    </row>
    <row r="37" spans="2:9" ht="15" customHeight="1" thickTop="1" x14ac:dyDescent="0.25"/>
    <row r="38" spans="2:9" ht="35.1" customHeight="1" x14ac:dyDescent="0.25">
      <c r="G38" s="114"/>
      <c r="H38" s="114"/>
      <c r="I38" s="114"/>
    </row>
    <row r="39" spans="2:9" ht="15.75" x14ac:dyDescent="0.25">
      <c r="G39" s="115"/>
      <c r="H39" s="115"/>
      <c r="I39" s="115"/>
    </row>
    <row r="40" spans="2:9" ht="24" thickBot="1" x14ac:dyDescent="0.3">
      <c r="C40" s="131" t="s">
        <v>237</v>
      </c>
    </row>
    <row r="41" spans="2:9" ht="34.5" customHeight="1" thickTop="1" x14ac:dyDescent="0.25">
      <c r="B41" s="127"/>
      <c r="C41" s="163" t="s">
        <v>240</v>
      </c>
      <c r="D41" s="164"/>
      <c r="E41" s="165"/>
      <c r="F41" s="133" t="str">
        <f>IF(J26="zadej výdaje/uznatelnost DPH","zadej výdaje/DPH",IF(OR(zdroj!P2=1,zdroj!P2=2,zdroj!P2=3,zdroj!P2=4,zdroj!P2=5,zdroj!P2=15,zdroj!P2=18,zdroj!P2=19),IF(KR!J26&gt;15000000,300000000,I22),0))</f>
        <v>zadej výdaje/DPH</v>
      </c>
    </row>
    <row r="42" spans="2:9" ht="34.5" customHeight="1" x14ac:dyDescent="0.25">
      <c r="B42" s="127"/>
      <c r="C42" s="166" t="s">
        <v>241</v>
      </c>
      <c r="D42" s="167"/>
      <c r="E42" s="168"/>
      <c r="F42" s="128" t="str">
        <f>IF(J26="zadej výdaje/uznatelnost DPH","zadej výdaje/DPH",IF(OR(zdroj!P2=1,zdroj!P2=2,zdroj!P2=3,zdroj!P2=4,zdroj!P2=5,zdroj!P2=15,zdroj!P2=18,zdroj!P2=19),IF(KR!J26&gt;15000000,(KR!I22-300000000),0),KR!D30))</f>
        <v>zadej výdaje/DPH</v>
      </c>
    </row>
    <row r="43" spans="2:9" ht="34.5" customHeight="1" thickBot="1" x14ac:dyDescent="0.3">
      <c r="B43" s="127"/>
      <c r="C43" s="169" t="s">
        <v>242</v>
      </c>
      <c r="D43" s="170"/>
      <c r="E43" s="171"/>
      <c r="F43" s="129" t="str">
        <f>IFERROR((F22+I25+F28)-(I22+I26+I28),"zadej výdaje/DPH")</f>
        <v>zadej výdaje/DPH</v>
      </c>
    </row>
    <row r="44" spans="2:9" ht="15.75" thickTop="1" x14ac:dyDescent="0.25">
      <c r="C44" s="130" t="s">
        <v>238</v>
      </c>
    </row>
    <row r="45" spans="2:9" x14ac:dyDescent="0.25">
      <c r="C45" s="130" t="s">
        <v>239</v>
      </c>
    </row>
    <row r="50" spans="2:8" x14ac:dyDescent="0.25">
      <c r="B50" s="25"/>
      <c r="C50" s="25" t="s">
        <v>191</v>
      </c>
      <c r="D50" s="25"/>
      <c r="E50" s="25"/>
      <c r="F50" s="25"/>
      <c r="G50" s="25"/>
    </row>
    <row r="51" spans="2:8" x14ac:dyDescent="0.25">
      <c r="B51" s="24" t="s">
        <v>197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48" t="s">
        <v>124</v>
      </c>
    </row>
    <row r="52" spans="2:8" x14ac:dyDescent="0.25">
      <c r="B52" s="117"/>
      <c r="C52" s="116" t="s">
        <v>181</v>
      </c>
      <c r="D52" s="25"/>
      <c r="E52" s="25"/>
      <c r="F52" s="25" t="str">
        <f>IF(C51=C52,"Duplicita Opatření","")</f>
        <v/>
      </c>
      <c r="G52" s="25"/>
      <c r="H52" s="48" t="s">
        <v>124</v>
      </c>
    </row>
    <row r="53" spans="2:8" x14ac:dyDescent="0.25">
      <c r="B53" s="117"/>
      <c r="C53" s="116" t="s">
        <v>182</v>
      </c>
      <c r="D53" s="25"/>
      <c r="E53" s="25"/>
      <c r="F53" s="25" t="str">
        <f>IF(OR(C51=C53,C52=C53),"Duplicita Opatření","")</f>
        <v/>
      </c>
      <c r="G53" s="25"/>
      <c r="H53" s="48" t="s">
        <v>124</v>
      </c>
    </row>
    <row r="54" spans="2:8" x14ac:dyDescent="0.25">
      <c r="B54" s="117"/>
      <c r="C54" s="116" t="s">
        <v>183</v>
      </c>
      <c r="D54" s="25"/>
      <c r="E54" s="25"/>
      <c r="F54" s="25" t="str">
        <f>IF(OR(C54=C53,C54=C52,C54=C51),"Duplicita Opatření","")</f>
        <v/>
      </c>
      <c r="G54" s="25"/>
      <c r="H54" s="48" t="s">
        <v>124</v>
      </c>
    </row>
    <row r="55" spans="2:8" x14ac:dyDescent="0.25">
      <c r="B55" s="117"/>
      <c r="C55" s="116" t="s">
        <v>184</v>
      </c>
      <c r="D55" s="25"/>
      <c r="E55" s="25"/>
      <c r="F55" s="25" t="str">
        <f>IF(OR(C53=C55,C55=C54,C55=C52,C55=C51),"Duplicita Opatření","")</f>
        <v/>
      </c>
      <c r="G55" s="25"/>
      <c r="H55" s="48" t="s">
        <v>124</v>
      </c>
    </row>
    <row r="56" spans="2:8" x14ac:dyDescent="0.25">
      <c r="B56" s="117"/>
      <c r="C56" s="116" t="s">
        <v>185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124</v>
      </c>
    </row>
    <row r="57" spans="2:8" x14ac:dyDescent="0.25">
      <c r="B57" s="117"/>
      <c r="C57" s="116" t="s">
        <v>186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124</v>
      </c>
    </row>
    <row r="58" spans="2:8" x14ac:dyDescent="0.25">
      <c r="B58" s="117"/>
      <c r="C58" s="116" t="s">
        <v>187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124</v>
      </c>
    </row>
    <row r="59" spans="2:8" x14ac:dyDescent="0.25">
      <c r="B59" s="117"/>
      <c r="C59" s="116" t="s">
        <v>188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124</v>
      </c>
    </row>
    <row r="60" spans="2:8" x14ac:dyDescent="0.25">
      <c r="B60" s="117"/>
      <c r="C60" s="116" t="s">
        <v>189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124</v>
      </c>
    </row>
    <row r="61" spans="2:8" x14ac:dyDescent="0.25">
      <c r="B61" s="117"/>
      <c r="C61" s="116" t="s">
        <v>190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124</v>
      </c>
    </row>
    <row r="62" spans="2:8" x14ac:dyDescent="0.25">
      <c r="H62" s="48" t="s">
        <v>124</v>
      </c>
    </row>
    <row r="63" spans="2:8" x14ac:dyDescent="0.25">
      <c r="B63" s="25"/>
      <c r="C63" s="26" t="s">
        <v>198</v>
      </c>
      <c r="D63" s="26"/>
      <c r="E63" s="25"/>
      <c r="F63" s="25"/>
      <c r="G63" s="25"/>
    </row>
    <row r="64" spans="2:8" x14ac:dyDescent="0.25">
      <c r="B64" s="24" t="s">
        <v>196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124</v>
      </c>
    </row>
    <row r="65" spans="2:8" x14ac:dyDescent="0.25">
      <c r="B65" s="25"/>
      <c r="C65" s="116" t="s">
        <v>192</v>
      </c>
      <c r="D65" s="25"/>
      <c r="E65" s="25"/>
      <c r="F65" s="25"/>
      <c r="G65" s="25" t="str">
        <f>IF(C65=C64,"Duplicita Aktivit","")</f>
        <v/>
      </c>
      <c r="H65" s="48" t="s">
        <v>124</v>
      </c>
    </row>
    <row r="66" spans="2:8" x14ac:dyDescent="0.25">
      <c r="B66" s="25"/>
      <c r="C66" s="116" t="s">
        <v>193</v>
      </c>
      <c r="D66" s="25"/>
      <c r="E66" s="25"/>
      <c r="F66" s="25"/>
      <c r="G66" s="25" t="str">
        <f>IF(OR(C66=$C$65,C66=$C$64),"Duplicita Aktivit","")</f>
        <v/>
      </c>
      <c r="H66" s="48" t="s">
        <v>124</v>
      </c>
    </row>
    <row r="67" spans="2:8" x14ac:dyDescent="0.25">
      <c r="B67" s="25"/>
      <c r="C67" s="116" t="s">
        <v>194</v>
      </c>
      <c r="D67" s="25"/>
      <c r="E67" s="25"/>
      <c r="F67" s="25"/>
      <c r="G67" s="25" t="str">
        <f>IF(OR(C67=$C$66,C67=$C$65,C67=$C$64),"Duplicita Aktivit","")</f>
        <v/>
      </c>
      <c r="H67" s="48" t="s">
        <v>124</v>
      </c>
    </row>
    <row r="68" spans="2:8" x14ac:dyDescent="0.25">
      <c r="B68" s="25"/>
      <c r="C68" s="116" t="s">
        <v>195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124</v>
      </c>
    </row>
    <row r="69" spans="2:8" x14ac:dyDescent="0.25">
      <c r="H69" s="48" t="s">
        <v>124</v>
      </c>
    </row>
    <row r="70" spans="2:8" x14ac:dyDescent="0.25">
      <c r="B70" s="25"/>
      <c r="C70" s="26" t="s">
        <v>199</v>
      </c>
      <c r="D70" s="25"/>
      <c r="E70" s="25"/>
      <c r="F70" s="25"/>
      <c r="G70" s="25"/>
    </row>
    <row r="71" spans="2:8" x14ac:dyDescent="0.25">
      <c r="B71" s="24" t="s">
        <v>200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124</v>
      </c>
    </row>
    <row r="72" spans="2:8" x14ac:dyDescent="0.25">
      <c r="B72" s="25"/>
      <c r="C72" s="116" t="s">
        <v>201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25">
      <c r="B73" s="25"/>
      <c r="C73" s="116" t="s">
        <v>202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25">
      <c r="B74" s="25"/>
      <c r="C74" s="116" t="s">
        <v>203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25">
      <c r="H75" s="48" t="s">
        <v>124</v>
      </c>
    </row>
  </sheetData>
  <sheetProtection algorithmName="SHA-512" hashValue="dfIQUvR+x0x61yrr5jzXeT1jkF+Gsnbtz5LzusIa8BiAaT1G9TNkYMBq7HkJ9KYZO9RGOagEoEj+oEPD2k4UuA==" saltValue="MlYZPqsVEM6sq+cumWL4nQ==" spinCount="100000" sheet="1" selectLockedCells="1"/>
  <mergeCells count="14">
    <mergeCell ref="I5:J5"/>
    <mergeCell ref="I6:J6"/>
    <mergeCell ref="I8:J8"/>
    <mergeCell ref="D24:G24"/>
    <mergeCell ref="B2:E2"/>
    <mergeCell ref="D3:F3"/>
    <mergeCell ref="B18:B21"/>
    <mergeCell ref="C5:F5"/>
    <mergeCell ref="C6:F6"/>
    <mergeCell ref="C41:E41"/>
    <mergeCell ref="C42:E42"/>
    <mergeCell ref="C43:E43"/>
    <mergeCell ref="G31:I36"/>
    <mergeCell ref="D26:H26"/>
  </mergeCells>
  <conditionalFormatting sqref="D24:G24">
    <cfRule type="containsText" dxfId="3" priority="28" operator="containsText" text="Upozornění">
      <formula>NOT(ISERROR(SEARCH("Upozornění",D24)))</formula>
    </cfRule>
  </conditionalFormatting>
  <conditionalFormatting sqref="F52:F61">
    <cfRule type="containsText" dxfId="2" priority="5" operator="containsText" text="Duplicita">
      <formula>NOT(ISERROR(SEARCH("Duplicita",F52)))</formula>
    </cfRule>
  </conditionalFormatting>
  <conditionalFormatting sqref="G65:G68">
    <cfRule type="containsText" dxfId="1" priority="4" operator="containsText" text="Duplicita">
      <formula>NOT(ISERROR(SEARCH("Duplicita",G65)))</formula>
    </cfRule>
  </conditionalFormatting>
  <conditionalFormatting sqref="H72:H74">
    <cfRule type="containsText" dxfId="0" priority="3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M22" zoomScaleNormal="100" workbookViewId="0">
      <selection activeCell="Q28" sqref="Q28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17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1</v>
      </c>
      <c r="D1" t="s">
        <v>64</v>
      </c>
      <c r="L1">
        <f>CHOOSE($C$1,1,0,0,0,0,0,0)</f>
        <v>1</v>
      </c>
      <c r="M1" t="s">
        <v>170</v>
      </c>
      <c r="N1" t="s">
        <v>28</v>
      </c>
      <c r="R1" s="121" t="s">
        <v>234</v>
      </c>
    </row>
    <row r="2" spans="1:20" ht="17.25" customHeight="1" x14ac:dyDescent="0.25">
      <c r="A2" t="b">
        <f>AND(A1=TRUE,C1=6)</f>
        <v>0</v>
      </c>
      <c r="C2">
        <v>2</v>
      </c>
      <c r="D2" t="s">
        <v>127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21">
        <v>1</v>
      </c>
    </row>
    <row r="3" spans="1:20" x14ac:dyDescent="0.25">
      <c r="D3" t="s">
        <v>128</v>
      </c>
      <c r="L3">
        <v>2</v>
      </c>
      <c r="M3" s="2" t="s">
        <v>5</v>
      </c>
      <c r="N3" s="8" t="s">
        <v>30</v>
      </c>
      <c r="Q3" s="119" t="s">
        <v>218</v>
      </c>
      <c r="R3" s="121">
        <v>2</v>
      </c>
      <c r="T3" t="s">
        <v>124</v>
      </c>
    </row>
    <row r="4" spans="1:20" x14ac:dyDescent="0.25">
      <c r="D4" t="s">
        <v>129</v>
      </c>
      <c r="L4">
        <v>3</v>
      </c>
      <c r="M4" s="2" t="s">
        <v>91</v>
      </c>
      <c r="N4" s="8" t="s">
        <v>31</v>
      </c>
      <c r="Q4" s="119" t="s">
        <v>215</v>
      </c>
      <c r="R4" s="121">
        <v>3</v>
      </c>
      <c r="T4" t="s">
        <v>124</v>
      </c>
    </row>
    <row r="5" spans="1:20" x14ac:dyDescent="0.25">
      <c r="D5" t="s">
        <v>130</v>
      </c>
      <c r="L5">
        <v>4</v>
      </c>
      <c r="M5" s="2" t="s">
        <v>6</v>
      </c>
      <c r="N5" s="8" t="s">
        <v>54</v>
      </c>
      <c r="Q5" s="119" t="s">
        <v>216</v>
      </c>
      <c r="R5" s="121">
        <v>4</v>
      </c>
      <c r="T5" t="s">
        <v>124</v>
      </c>
    </row>
    <row r="6" spans="1:20" x14ac:dyDescent="0.25">
      <c r="D6" t="s">
        <v>131</v>
      </c>
      <c r="L6">
        <v>5</v>
      </c>
      <c r="M6" s="3" t="s">
        <v>7</v>
      </c>
      <c r="N6" s="8" t="s">
        <v>55</v>
      </c>
      <c r="Q6" s="119" t="s">
        <v>217</v>
      </c>
      <c r="R6" s="121">
        <v>5</v>
      </c>
      <c r="T6" t="s">
        <v>124</v>
      </c>
    </row>
    <row r="7" spans="1:20" x14ac:dyDescent="0.25">
      <c r="D7" t="s">
        <v>132</v>
      </c>
      <c r="L7">
        <v>6</v>
      </c>
      <c r="M7" s="1" t="s">
        <v>8</v>
      </c>
      <c r="N7" s="8" t="s">
        <v>32</v>
      </c>
      <c r="Q7" s="118" t="s">
        <v>219</v>
      </c>
      <c r="R7" s="121"/>
      <c r="T7" t="s">
        <v>124</v>
      </c>
    </row>
    <row r="8" spans="1:20" x14ac:dyDescent="0.25">
      <c r="L8">
        <v>7</v>
      </c>
      <c r="M8" s="2" t="s">
        <v>10</v>
      </c>
      <c r="N8" s="8" t="s">
        <v>33</v>
      </c>
      <c r="Q8" s="118" t="s">
        <v>220</v>
      </c>
      <c r="R8" s="121"/>
    </row>
    <row r="9" spans="1:20" x14ac:dyDescent="0.25">
      <c r="L9">
        <v>8</v>
      </c>
      <c r="M9" s="3" t="s">
        <v>9</v>
      </c>
      <c r="N9" s="8" t="s">
        <v>34</v>
      </c>
      <c r="Q9" s="118" t="s">
        <v>221</v>
      </c>
      <c r="R9" s="121"/>
    </row>
    <row r="10" spans="1:20" x14ac:dyDescent="0.25">
      <c r="C10">
        <v>1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92</v>
      </c>
      <c r="N10" s="4" t="s">
        <v>35</v>
      </c>
      <c r="Q10" s="118" t="s">
        <v>222</v>
      </c>
      <c r="R10" s="121"/>
    </row>
    <row r="11" spans="1:20" x14ac:dyDescent="0.25">
      <c r="D11" s="2" t="str">
        <f>CHOOSE($C$1,$M$1,M3,M8,M11,M21,M26,M37)</f>
        <v>Vyber nejprve Specifický cíl a poté hlavní Opatření projektu</v>
      </c>
      <c r="L11" s="12">
        <v>10</v>
      </c>
      <c r="M11" s="2" t="s">
        <v>93</v>
      </c>
      <c r="N11" s="12" t="s">
        <v>36</v>
      </c>
      <c r="Q11" s="118" t="s">
        <v>223</v>
      </c>
      <c r="R11" s="121"/>
      <c r="T11" t="s">
        <v>124</v>
      </c>
    </row>
    <row r="12" spans="1:20" x14ac:dyDescent="0.25">
      <c r="D12" s="2" t="str">
        <f>CHOOSE($C$1,$M$1,M4,M9,M12,M22,M27,M38)</f>
        <v>Vyber nejprve Specifický cíl a poté hlavní Opatření projektu</v>
      </c>
      <c r="L12">
        <v>11</v>
      </c>
      <c r="M12" s="2" t="s">
        <v>94</v>
      </c>
      <c r="N12" s="12" t="s">
        <v>37</v>
      </c>
      <c r="Q12" s="118" t="s">
        <v>224</v>
      </c>
      <c r="R12" s="121"/>
      <c r="T12" t="s">
        <v>124</v>
      </c>
    </row>
    <row r="13" spans="1:20" x14ac:dyDescent="0.25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95</v>
      </c>
      <c r="N13" s="12" t="s">
        <v>111</v>
      </c>
      <c r="Q13" s="118" t="s">
        <v>225</v>
      </c>
      <c r="R13" s="121"/>
    </row>
    <row r="14" spans="1:20" x14ac:dyDescent="0.25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96</v>
      </c>
      <c r="N14" s="12" t="s">
        <v>112</v>
      </c>
      <c r="Q14" s="118" t="s">
        <v>226</v>
      </c>
      <c r="R14" s="121"/>
    </row>
    <row r="15" spans="1:20" x14ac:dyDescent="0.25">
      <c r="D15" s="2" t="str">
        <f>CHOOSE($C$1,$M$1,"irelevantní","irelevantní",M15,"irelevantní",M30,M41)</f>
        <v>Vyber nejprve Specifický cíl a poté hlavní Opatření projektu</v>
      </c>
      <c r="I15" t="s">
        <v>89</v>
      </c>
      <c r="L15">
        <v>14</v>
      </c>
      <c r="M15" s="2" t="s">
        <v>97</v>
      </c>
      <c r="N15" s="12" t="s">
        <v>113</v>
      </c>
      <c r="Q15" s="118" t="s">
        <v>227</v>
      </c>
      <c r="R15" s="121"/>
    </row>
    <row r="16" spans="1:20" x14ac:dyDescent="0.25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98</v>
      </c>
      <c r="N16" s="12" t="s">
        <v>114</v>
      </c>
      <c r="Q16" s="119" t="s">
        <v>228</v>
      </c>
      <c r="R16" s="121">
        <v>15</v>
      </c>
    </row>
    <row r="17" spans="2:25" x14ac:dyDescent="0.25">
      <c r="D17" s="2" t="str">
        <f>CHOOSE($C$1,$M$1,"irelevantní","irelevantní",M17,"irelevantní",M32,M43)</f>
        <v>Vyber nejprve Specifický cíl a poté hlavní Opatření projektu</v>
      </c>
      <c r="I17" t="s">
        <v>90</v>
      </c>
      <c r="L17">
        <v>16</v>
      </c>
      <c r="M17" s="2" t="s">
        <v>99</v>
      </c>
      <c r="N17" s="12" t="s">
        <v>115</v>
      </c>
      <c r="Q17" s="118" t="s">
        <v>229</v>
      </c>
      <c r="R17" s="121"/>
    </row>
    <row r="18" spans="2:25" x14ac:dyDescent="0.25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100</v>
      </c>
      <c r="N18" s="12" t="s">
        <v>116</v>
      </c>
      <c r="Q18" s="118" t="s">
        <v>230</v>
      </c>
      <c r="R18" s="121"/>
    </row>
    <row r="19" spans="2:25" x14ac:dyDescent="0.25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101</v>
      </c>
      <c r="N19" s="12" t="s">
        <v>117</v>
      </c>
      <c r="Q19" s="119" t="s">
        <v>231</v>
      </c>
      <c r="R19" s="121">
        <v>18</v>
      </c>
    </row>
    <row r="20" spans="2:25" x14ac:dyDescent="0.25">
      <c r="D20" s="2" t="str">
        <f>CHOOSE($C$1,$M$1,"irelevantní","irelevantní","irelevantní","irelevantní",M35,"irelevantní")</f>
        <v>Vyber nejprve Specifický cíl a poté hlavní Opatření projektu</v>
      </c>
      <c r="L20">
        <v>19</v>
      </c>
      <c r="M20" s="1" t="s">
        <v>102</v>
      </c>
      <c r="N20" s="8" t="s">
        <v>38</v>
      </c>
      <c r="Q20" s="120" t="s">
        <v>232</v>
      </c>
      <c r="R20" s="121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8" t="s">
        <v>233</v>
      </c>
      <c r="R21" s="121"/>
      <c r="Y21" s="20"/>
    </row>
    <row r="22" spans="2:25" x14ac:dyDescent="0.25">
      <c r="L22">
        <v>21</v>
      </c>
      <c r="M22" s="2" t="s">
        <v>13</v>
      </c>
      <c r="N22" s="8" t="s">
        <v>40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2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2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153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257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154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54" t="str">
        <f>IF(KR!I23&gt;10000000,"0,035",IF(KR!I23&lt;3000000,",07",",05"))</f>
        <v>0,035</v>
      </c>
      <c r="Q30" s="155" t="s">
        <v>73</v>
      </c>
      <c r="R30" s="149" t="s">
        <v>85</v>
      </c>
      <c r="Y30" s="20"/>
    </row>
    <row r="31" spans="2:25" ht="15.75" thickBot="1" x14ac:dyDescent="0.3">
      <c r="C31" s="5" t="s">
        <v>155</v>
      </c>
      <c r="D31" s="4" t="s">
        <v>133</v>
      </c>
      <c r="L31">
        <v>30</v>
      </c>
      <c r="M31" s="2" t="s">
        <v>21</v>
      </c>
      <c r="N31" s="16" t="s">
        <v>49</v>
      </c>
      <c r="P31" s="150"/>
      <c r="R31" s="151" t="s">
        <v>87</v>
      </c>
      <c r="Y31" s="20"/>
    </row>
    <row r="32" spans="2:25" ht="15.75" thickBot="1" x14ac:dyDescent="0.3">
      <c r="C32" s="13" t="s">
        <v>156</v>
      </c>
      <c r="D32" s="4" t="s">
        <v>134</v>
      </c>
      <c r="L32">
        <v>31</v>
      </c>
      <c r="M32" s="2" t="s">
        <v>22</v>
      </c>
      <c r="N32" s="16" t="s">
        <v>50</v>
      </c>
      <c r="P32" s="159" t="str">
        <f>IF(OR(C1=4,C1=7),P33,P30)</f>
        <v>0,035</v>
      </c>
      <c r="Q32" s="152"/>
      <c r="R32" s="153" t="s">
        <v>86</v>
      </c>
      <c r="Y32" s="20"/>
    </row>
    <row r="33" spans="3:25" x14ac:dyDescent="0.25">
      <c r="D33" s="4" t="s">
        <v>135</v>
      </c>
      <c r="L33">
        <v>32</v>
      </c>
      <c r="M33" s="2" t="s">
        <v>23</v>
      </c>
      <c r="N33" s="16" t="s">
        <v>51</v>
      </c>
      <c r="P33" s="158" t="str">
        <f>IF(KR!I23&gt;10000000,"0,05",",07")</f>
        <v>0,05</v>
      </c>
      <c r="Q33" s="156"/>
      <c r="R33" s="149" t="s">
        <v>253</v>
      </c>
      <c r="Y33" s="20"/>
    </row>
    <row r="34" spans="3:25" x14ac:dyDescent="0.25">
      <c r="D34" s="4" t="s">
        <v>136</v>
      </c>
      <c r="L34">
        <v>33</v>
      </c>
      <c r="M34" s="2" t="s">
        <v>24</v>
      </c>
      <c r="N34" s="16" t="s">
        <v>52</v>
      </c>
      <c r="P34" s="157" t="s">
        <v>254</v>
      </c>
      <c r="Q34" s="152"/>
      <c r="R34" s="153" t="s">
        <v>252</v>
      </c>
      <c r="Y34" s="20"/>
    </row>
    <row r="35" spans="3:25" x14ac:dyDescent="0.25">
      <c r="D35" s="4" t="s">
        <v>137</v>
      </c>
      <c r="L35">
        <v>34</v>
      </c>
      <c r="M35" s="3" t="s">
        <v>25</v>
      </c>
      <c r="N35" s="16" t="s">
        <v>53</v>
      </c>
      <c r="P35">
        <v>1</v>
      </c>
      <c r="Q35" t="s">
        <v>158</v>
      </c>
      <c r="Y35" s="20"/>
    </row>
    <row r="36" spans="3:25" x14ac:dyDescent="0.25">
      <c r="C36" s="18" t="s">
        <v>157</v>
      </c>
      <c r="D36" s="6" t="s">
        <v>138</v>
      </c>
      <c r="L36" s="6">
        <v>35</v>
      </c>
      <c r="M36" s="1" t="s">
        <v>103</v>
      </c>
      <c r="N36" s="17" t="s">
        <v>56</v>
      </c>
      <c r="Q36" t="s">
        <v>246</v>
      </c>
      <c r="Y36" s="20"/>
    </row>
    <row r="37" spans="3:25" x14ac:dyDescent="0.25">
      <c r="D37" s="6" t="s">
        <v>139</v>
      </c>
      <c r="L37" s="7">
        <v>36</v>
      </c>
      <c r="M37" s="2" t="s">
        <v>104</v>
      </c>
      <c r="N37" s="9" t="s">
        <v>57</v>
      </c>
      <c r="Q37" t="s">
        <v>75</v>
      </c>
    </row>
    <row r="38" spans="3:25" x14ac:dyDescent="0.25">
      <c r="D38" s="6" t="s">
        <v>140</v>
      </c>
      <c r="L38">
        <v>37</v>
      </c>
      <c r="M38" s="2" t="s">
        <v>105</v>
      </c>
      <c r="N38" s="8" t="s">
        <v>58</v>
      </c>
      <c r="Q38" t="s">
        <v>76</v>
      </c>
    </row>
    <row r="39" spans="3:25" x14ac:dyDescent="0.25">
      <c r="D39" s="6" t="s">
        <v>141</v>
      </c>
      <c r="L39">
        <v>38</v>
      </c>
      <c r="M39" s="2" t="s">
        <v>108</v>
      </c>
      <c r="N39" s="8" t="s">
        <v>59</v>
      </c>
    </row>
    <row r="40" spans="3:25" x14ac:dyDescent="0.25">
      <c r="D40" s="6" t="s">
        <v>142</v>
      </c>
      <c r="L40">
        <v>39</v>
      </c>
      <c r="M40" s="2" t="s">
        <v>106</v>
      </c>
      <c r="N40" s="8" t="s">
        <v>60</v>
      </c>
      <c r="P40" s="11" t="e">
        <f>CHOOSE(P26,KR!F27-KR!G27*(1+(KR!E27/100)),KR!D27-KR!G27,KR!F27-KR!G27*(1+(KR!E27/100)))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143</v>
      </c>
      <c r="L41">
        <v>40</v>
      </c>
      <c r="M41" s="2" t="s">
        <v>107</v>
      </c>
      <c r="N41" s="8" t="s">
        <v>61</v>
      </c>
      <c r="P41" s="11" t="e">
        <f>IF((P32*(KR!I18+KR!I20))&gt;15000000,15000000,(P32*(KR!I18+KR!I20)))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144</v>
      </c>
      <c r="L42">
        <v>41</v>
      </c>
      <c r="M42" s="2" t="s">
        <v>109</v>
      </c>
      <c r="N42" s="8" t="s">
        <v>62</v>
      </c>
    </row>
    <row r="43" spans="3:25" x14ac:dyDescent="0.25">
      <c r="L43">
        <v>42</v>
      </c>
      <c r="M43" s="3" t="s">
        <v>110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118</v>
      </c>
      <c r="S45" s="11" t="e">
        <f>P43*(Q43/100)+P43+IF(P40&gt;P41,P40-P41,0)</f>
        <v>#VALUE!</v>
      </c>
    </row>
    <row r="46" spans="3:25" x14ac:dyDescent="0.25">
      <c r="D46" s="5" t="s">
        <v>152</v>
      </c>
    </row>
    <row r="47" spans="3:25" x14ac:dyDescent="0.25">
      <c r="D47" s="5" t="s">
        <v>145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146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147</v>
      </c>
      <c r="M49" t="str">
        <f>IF(AND($B$23=9,$B$24=1),D48,"irelevantní")</f>
        <v>irelevantní</v>
      </c>
    </row>
    <row r="50" spans="1:17" x14ac:dyDescent="0.25">
      <c r="D50" s="14" t="s">
        <v>148</v>
      </c>
      <c r="M50" t="str">
        <f>IF(AND($B$23=9,$B$24=1),D49,"irelevantní")</f>
        <v>irelevantní</v>
      </c>
    </row>
    <row r="51" spans="1:17" x14ac:dyDescent="0.25">
      <c r="D51" s="14" t="s">
        <v>149</v>
      </c>
    </row>
    <row r="52" spans="1:17" x14ac:dyDescent="0.25">
      <c r="D52" s="15" t="s">
        <v>150</v>
      </c>
    </row>
    <row r="53" spans="1:17" x14ac:dyDescent="0.25">
      <c r="D53" s="15" t="s">
        <v>151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167</v>
      </c>
    </row>
    <row r="57" spans="1:17" x14ac:dyDescent="0.25">
      <c r="A57">
        <f t="shared" ref="A57:A58" si="1">IF(B57=TRUE,1,0)</f>
        <v>0</v>
      </c>
      <c r="B57" t="b">
        <v>0</v>
      </c>
      <c r="C57" t="s">
        <v>168</v>
      </c>
    </row>
    <row r="58" spans="1:17" ht="15.75" thickBot="1" x14ac:dyDescent="0.3">
      <c r="A58">
        <f t="shared" si="1"/>
        <v>0</v>
      </c>
      <c r="B58" t="b">
        <v>0</v>
      </c>
      <c r="C58" t="s">
        <v>169</v>
      </c>
      <c r="D58">
        <v>2</v>
      </c>
      <c r="H58">
        <v>6</v>
      </c>
      <c r="K58">
        <v>9</v>
      </c>
    </row>
    <row r="59" spans="1:17" x14ac:dyDescent="0.25">
      <c r="D59" s="21" t="s">
        <v>181</v>
      </c>
      <c r="E59" t="s">
        <v>182</v>
      </c>
      <c r="F59" t="s">
        <v>183</v>
      </c>
      <c r="G59" t="s">
        <v>184</v>
      </c>
      <c r="H59" t="s">
        <v>185</v>
      </c>
      <c r="I59" t="s">
        <v>186</v>
      </c>
      <c r="J59" t="s">
        <v>187</v>
      </c>
      <c r="K59" t="s">
        <v>188</v>
      </c>
      <c r="L59" t="s">
        <v>189</v>
      </c>
      <c r="M59" t="s">
        <v>190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2">CHOOSE($C$1,"",$M$2,$M$7,$M$10,$M$20,$M$25,$M$36)</f>
        <v/>
      </c>
      <c r="E60" s="22" t="str">
        <f t="shared" si="2"/>
        <v/>
      </c>
      <c r="F60" s="22" t="str">
        <f t="shared" si="2"/>
        <v/>
      </c>
      <c r="G60" s="22" t="str">
        <f t="shared" si="2"/>
        <v/>
      </c>
      <c r="H60" s="22" t="str">
        <f t="shared" si="2"/>
        <v/>
      </c>
      <c r="I60" s="22" t="str">
        <f t="shared" si="2"/>
        <v/>
      </c>
      <c r="J60" s="22" t="str">
        <f t="shared" si="2"/>
        <v/>
      </c>
      <c r="K60" s="22" t="str">
        <f t="shared" si="2"/>
        <v/>
      </c>
      <c r="L60" s="22" t="str">
        <f t="shared" si="2"/>
        <v/>
      </c>
      <c r="M60" s="22" t="str">
        <f t="shared" si="2"/>
        <v/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3">CHOOSE($C$1,"",$M$3,$M$8,$M$11,$M$21,$M$26,$M$37)</f>
        <v/>
      </c>
      <c r="E61" s="22" t="str">
        <f t="shared" si="3"/>
        <v/>
      </c>
      <c r="F61" s="22" t="str">
        <f t="shared" si="3"/>
        <v/>
      </c>
      <c r="G61" s="22" t="str">
        <f t="shared" si="3"/>
        <v/>
      </c>
      <c r="H61" s="22" t="str">
        <f t="shared" si="3"/>
        <v/>
      </c>
      <c r="I61" s="22" t="str">
        <f t="shared" si="3"/>
        <v/>
      </c>
      <c r="J61" s="22" t="str">
        <f t="shared" si="3"/>
        <v/>
      </c>
      <c r="K61" s="22" t="str">
        <f t="shared" si="3"/>
        <v/>
      </c>
      <c r="L61" s="22" t="str">
        <f t="shared" si="3"/>
        <v/>
      </c>
      <c r="M61" s="22" t="str">
        <f t="shared" si="3"/>
        <v/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4">CHOOSE($C$1,"",$M$4,$M$9,$M$12,$M$22,$M$27,$M$38)</f>
        <v/>
      </c>
      <c r="E62" s="22" t="str">
        <f t="shared" si="4"/>
        <v/>
      </c>
      <c r="F62" s="22" t="str">
        <f t="shared" si="4"/>
        <v/>
      </c>
      <c r="G62" s="22" t="str">
        <f t="shared" si="4"/>
        <v/>
      </c>
      <c r="H62" s="22" t="str">
        <f t="shared" si="4"/>
        <v/>
      </c>
      <c r="I62" s="22" t="str">
        <f t="shared" si="4"/>
        <v/>
      </c>
      <c r="J62" s="22" t="str">
        <f t="shared" si="4"/>
        <v/>
      </c>
      <c r="K62" s="22" t="str">
        <f t="shared" si="4"/>
        <v/>
      </c>
      <c r="L62" s="22" t="str">
        <f t="shared" si="4"/>
        <v/>
      </c>
      <c r="M62" s="22" t="str">
        <f t="shared" si="4"/>
        <v/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5">CHOOSE($C$1,"","","",$M$13,$M$23,$M$28,$M$39)</f>
        <v/>
      </c>
      <c r="E63" s="22" t="str">
        <f t="shared" si="5"/>
        <v/>
      </c>
      <c r="F63" s="22" t="str">
        <f t="shared" si="5"/>
        <v/>
      </c>
      <c r="G63" s="22" t="str">
        <f t="shared" si="5"/>
        <v/>
      </c>
      <c r="H63" s="22" t="str">
        <f t="shared" si="5"/>
        <v/>
      </c>
      <c r="I63" s="22" t="str">
        <f t="shared" si="5"/>
        <v/>
      </c>
      <c r="J63" s="22" t="str">
        <f t="shared" si="5"/>
        <v/>
      </c>
      <c r="K63" s="22" t="str">
        <f t="shared" si="5"/>
        <v/>
      </c>
      <c r="L63" s="22" t="str">
        <f t="shared" si="5"/>
        <v/>
      </c>
      <c r="M63" s="22" t="str">
        <f t="shared" si="5"/>
        <v/>
      </c>
      <c r="Q63" s="10">
        <f>SUM(Q59:Q62)</f>
        <v>0</v>
      </c>
    </row>
    <row r="64" spans="1:17" x14ac:dyDescent="0.25">
      <c r="D64" s="22" t="str">
        <f t="shared" ref="D64:M64" si="6">CHOOSE($C$1,"","","",$M$14,$M$24,$M$29,$M$40)</f>
        <v/>
      </c>
      <c r="E64" s="22" t="str">
        <f t="shared" si="6"/>
        <v/>
      </c>
      <c r="F64" s="22" t="str">
        <f t="shared" si="6"/>
        <v/>
      </c>
      <c r="G64" s="22" t="str">
        <f t="shared" si="6"/>
        <v/>
      </c>
      <c r="H64" s="22" t="str">
        <f t="shared" si="6"/>
        <v/>
      </c>
      <c r="I64" s="22" t="str">
        <f t="shared" si="6"/>
        <v/>
      </c>
      <c r="J64" s="22" t="str">
        <f t="shared" si="6"/>
        <v/>
      </c>
      <c r="K64" s="22" t="str">
        <f t="shared" si="6"/>
        <v/>
      </c>
      <c r="L64" s="22" t="str">
        <f t="shared" si="6"/>
        <v/>
      </c>
      <c r="M64" s="22" t="str">
        <f t="shared" si="6"/>
        <v/>
      </c>
      <c r="P64" t="s">
        <v>124</v>
      </c>
    </row>
    <row r="65" spans="4:17" x14ac:dyDescent="0.25">
      <c r="D65" s="22" t="str">
        <f t="shared" ref="D65:M65" si="7">CHOOSE($C$1,"","","",$M$15,"",$M$30,$M$41)</f>
        <v/>
      </c>
      <c r="E65" s="22" t="str">
        <f t="shared" si="7"/>
        <v/>
      </c>
      <c r="F65" s="22" t="str">
        <f t="shared" si="7"/>
        <v/>
      </c>
      <c r="G65" s="22" t="str">
        <f t="shared" si="7"/>
        <v/>
      </c>
      <c r="H65" s="22" t="str">
        <f t="shared" si="7"/>
        <v/>
      </c>
      <c r="I65" s="22" t="str">
        <f t="shared" si="7"/>
        <v/>
      </c>
      <c r="J65" s="22" t="str">
        <f t="shared" si="7"/>
        <v/>
      </c>
      <c r="K65" s="22" t="str">
        <f t="shared" si="7"/>
        <v/>
      </c>
      <c r="L65" s="22" t="str">
        <f t="shared" si="7"/>
        <v/>
      </c>
      <c r="M65" s="22" t="str">
        <f t="shared" si="7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8">CHOOSE($C$1,"","","",$M$16,"",$M$31,$M$42)</f>
        <v/>
      </c>
      <c r="E66" s="22" t="str">
        <f t="shared" si="8"/>
        <v/>
      </c>
      <c r="F66" s="22" t="str">
        <f t="shared" si="8"/>
        <v/>
      </c>
      <c r="G66" s="22" t="str">
        <f t="shared" si="8"/>
        <v/>
      </c>
      <c r="H66" s="22" t="str">
        <f t="shared" si="8"/>
        <v/>
      </c>
      <c r="I66" s="22" t="str">
        <f t="shared" si="8"/>
        <v/>
      </c>
      <c r="J66" s="22" t="str">
        <f t="shared" si="8"/>
        <v/>
      </c>
      <c r="K66" s="22" t="str">
        <f t="shared" si="8"/>
        <v/>
      </c>
      <c r="L66" s="22" t="str">
        <f t="shared" si="8"/>
        <v/>
      </c>
      <c r="M66" s="22" t="str">
        <f t="shared" si="8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9">CHOOSE($C$1,"","","",$M$17,"",$M$32,$M$43)</f>
        <v/>
      </c>
      <c r="E67" s="22" t="str">
        <f t="shared" si="9"/>
        <v/>
      </c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.75" thickBot="1" x14ac:dyDescent="0.3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124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192</v>
      </c>
      <c r="E72" t="s">
        <v>193</v>
      </c>
      <c r="F72" t="s">
        <v>194</v>
      </c>
      <c r="G72" t="s">
        <v>195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201</v>
      </c>
      <c r="E79" t="s">
        <v>202</v>
      </c>
      <c r="F79" t="s">
        <v>203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C39" sqref="C39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Vyber Specifický cíl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4" t="s">
        <v>125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159</v>
      </c>
      <c r="D9" s="35" t="str">
        <f>KR!$D$29</f>
        <v>zadej výdaje/DPH</v>
      </c>
    </row>
    <row r="10" spans="3:4" x14ac:dyDescent="0.25">
      <c r="C10" s="36" t="s">
        <v>81</v>
      </c>
      <c r="D10" s="37" t="str">
        <f>KR!D30</f>
        <v>zadej výdaje/DPH</v>
      </c>
    </row>
    <row r="11" spans="3:4" ht="15.75" thickBot="1" x14ac:dyDescent="0.3">
      <c r="C11" s="38" t="s">
        <v>82</v>
      </c>
      <c r="D11" s="39" t="str">
        <f>KR!D31</f>
        <v>zadej výdaje/DPH</v>
      </c>
    </row>
    <row r="12" spans="3:4" ht="16.5" thickBot="1" x14ac:dyDescent="0.3">
      <c r="C12" s="137" t="s">
        <v>204</v>
      </c>
      <c r="D12" s="138" t="str">
        <f>KR!C51</f>
        <v>Vyber nejprve Specifický cíl a poté hlavní Opatření projektu</v>
      </c>
    </row>
    <row r="13" spans="3:4" x14ac:dyDescent="0.25">
      <c r="C13" s="28" t="s">
        <v>171</v>
      </c>
      <c r="D13" s="29" t="str">
        <f>KR!C52</f>
        <v>vyber Opatření #2</v>
      </c>
    </row>
    <row r="14" spans="3:4" x14ac:dyDescent="0.25">
      <c r="C14" s="30" t="s">
        <v>172</v>
      </c>
      <c r="D14" s="31" t="str">
        <f>KR!C53</f>
        <v>vyber Opatření #3</v>
      </c>
    </row>
    <row r="15" spans="3:4" x14ac:dyDescent="0.25">
      <c r="C15" s="30" t="s">
        <v>173</v>
      </c>
      <c r="D15" s="31" t="str">
        <f>KR!C54</f>
        <v>vyber Opatření #4</v>
      </c>
    </row>
    <row r="16" spans="3:4" x14ac:dyDescent="0.25">
      <c r="C16" s="30" t="s">
        <v>174</v>
      </c>
      <c r="D16" s="31" t="str">
        <f>KR!C55</f>
        <v>vyber Opatření #5</v>
      </c>
    </row>
    <row r="17" spans="3:4" x14ac:dyDescent="0.25">
      <c r="C17" s="30" t="s">
        <v>175</v>
      </c>
      <c r="D17" s="31" t="str">
        <f>KR!C56</f>
        <v>vyber Opatření #6</v>
      </c>
    </row>
    <row r="18" spans="3:4" x14ac:dyDescent="0.25">
      <c r="C18" s="30" t="s">
        <v>176</v>
      </c>
      <c r="D18" s="31" t="str">
        <f>KR!C57</f>
        <v>vyber Opatření #7</v>
      </c>
    </row>
    <row r="19" spans="3:4" x14ac:dyDescent="0.25">
      <c r="C19" s="30" t="s">
        <v>177</v>
      </c>
      <c r="D19" s="31" t="str">
        <f>KR!C58</f>
        <v>vyber Opatření #8</v>
      </c>
    </row>
    <row r="20" spans="3:4" x14ac:dyDescent="0.25">
      <c r="C20" s="30" t="s">
        <v>178</v>
      </c>
      <c r="D20" s="31" t="str">
        <f>KR!C59</f>
        <v>vyber Opatření #9</v>
      </c>
    </row>
    <row r="21" spans="3:4" x14ac:dyDescent="0.25">
      <c r="C21" s="30" t="s">
        <v>179</v>
      </c>
      <c r="D21" s="31" t="str">
        <f>KR!C60</f>
        <v>vyber Opatření #10</v>
      </c>
    </row>
    <row r="22" spans="3:4" ht="15.75" thickBot="1" x14ac:dyDescent="0.3">
      <c r="C22" s="32" t="s">
        <v>180</v>
      </c>
      <c r="D22" s="31" t="str">
        <f>KR!C61</f>
        <v>vyber Opatření #11</v>
      </c>
    </row>
    <row r="23" spans="3:4" ht="16.5" thickBot="1" x14ac:dyDescent="0.3">
      <c r="C23" s="137" t="s">
        <v>205</v>
      </c>
      <c r="D23" s="138" t="str">
        <f>KR!C64</f>
        <v>irelevantní</v>
      </c>
    </row>
    <row r="24" spans="3:4" x14ac:dyDescent="0.25">
      <c r="C24" s="28" t="s">
        <v>207</v>
      </c>
      <c r="D24" s="29" t="str">
        <f>KR!C65</f>
        <v>vyber Aktivitu #2</v>
      </c>
    </row>
    <row r="25" spans="3:4" x14ac:dyDescent="0.25">
      <c r="C25" s="30" t="s">
        <v>208</v>
      </c>
      <c r="D25" s="31" t="str">
        <f>KR!C66</f>
        <v>vyber Aktivitu #3</v>
      </c>
    </row>
    <row r="26" spans="3:4" x14ac:dyDescent="0.25">
      <c r="C26" s="30" t="s">
        <v>209</v>
      </c>
      <c r="D26" s="31" t="str">
        <f>KR!C67</f>
        <v>vyber Aktivitu #4</v>
      </c>
    </row>
    <row r="27" spans="3:4" ht="15.75" thickBot="1" x14ac:dyDescent="0.3">
      <c r="C27" s="32" t="s">
        <v>210</v>
      </c>
      <c r="D27" s="33" t="str">
        <f>KR!C68</f>
        <v>vyber Aktivitu #5</v>
      </c>
    </row>
    <row r="28" spans="3:4" ht="15.75" x14ac:dyDescent="0.25">
      <c r="C28" s="137" t="s">
        <v>206</v>
      </c>
      <c r="D28" s="138" t="str">
        <f>KR!C71</f>
        <v>irelevantní</v>
      </c>
    </row>
    <row r="29" spans="3:4" x14ac:dyDescent="0.25">
      <c r="C29" s="47" t="s">
        <v>211</v>
      </c>
      <c r="D29" s="43" t="str">
        <f>KR!C72</f>
        <v>vyber Podaktivitu #2</v>
      </c>
    </row>
    <row r="30" spans="3:4" x14ac:dyDescent="0.25">
      <c r="C30" s="30" t="s">
        <v>212</v>
      </c>
      <c r="D30" s="31" t="str">
        <f>KR!C73</f>
        <v>vyber Podaktivitu #3</v>
      </c>
    </row>
    <row r="31" spans="3:4" ht="15.75" thickBot="1" x14ac:dyDescent="0.3">
      <c r="C31" s="135" t="s">
        <v>213</v>
      </c>
      <c r="D31" s="46" t="str">
        <f>KR!C74</f>
        <v>vyber Podaktivitu #4</v>
      </c>
    </row>
    <row r="32" spans="3:4" ht="45" x14ac:dyDescent="0.25">
      <c r="C32" s="28" t="s">
        <v>248</v>
      </c>
      <c r="D32" s="35" t="str">
        <f>KR!F41</f>
        <v>zadej výdaje/DPH</v>
      </c>
    </row>
    <row r="33" spans="3:4" ht="75" x14ac:dyDescent="0.25">
      <c r="C33" s="30" t="s">
        <v>249</v>
      </c>
      <c r="D33" s="37" t="str">
        <f>KR!F42</f>
        <v>zadej výdaje/DPH</v>
      </c>
    </row>
    <row r="34" spans="3:4" ht="30.75" thickBot="1" x14ac:dyDescent="0.3">
      <c r="C34" s="135" t="s">
        <v>247</v>
      </c>
      <c r="D34" s="136" t="str">
        <f>KR!F43</f>
        <v>zadej výdaje/DPH</v>
      </c>
    </row>
    <row r="35" spans="3:4" ht="30" x14ac:dyDescent="0.25">
      <c r="C35" s="28" t="s">
        <v>250</v>
      </c>
      <c r="D35" s="35">
        <f>KR!I25</f>
        <v>0</v>
      </c>
    </row>
    <row r="36" spans="3:4" ht="30.75" thickBot="1" x14ac:dyDescent="0.3">
      <c r="C36" s="32" t="s">
        <v>251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2025-06-23T14:57:51Z</dcterms:modified>
</cp:coreProperties>
</file>